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\Home_Folder_VIP$\hrabra\Desktop\VZ stavební práce\příloha č. 6b_položkový rozpočet_část Rekonstrukce sociálních zařízení\"/>
    </mc:Choice>
  </mc:AlternateContent>
  <bookViews>
    <workbookView xWindow="-23145" yWindow="-105" windowWidth="23250" windowHeight="12570" firstSheet="1" activeTab="1"/>
  </bookViews>
  <sheets>
    <sheet name="Rekapitulace stavby" sheetId="1" state="veryHidden" r:id="rId1"/>
    <sheet name="2023-4-24-ZS - Stavební ú..." sheetId="2" r:id="rId2"/>
  </sheets>
  <definedNames>
    <definedName name="_xlnm._FilterDatabase" localSheetId="1" hidden="1">'2023-4-24-ZS - Stavební ú...'!$C$125:$K$182</definedName>
    <definedName name="_xlnm.Print_Titles" localSheetId="1">'2023-4-24-ZS - Stavební ú...'!$125:$125</definedName>
    <definedName name="_xlnm.Print_Titles" localSheetId="0">'Rekapitulace stavby'!$92:$92</definedName>
    <definedName name="_xlnm.Print_Area" localSheetId="1">'2023-4-24-ZS - Stavební ú...'!$C$4:$J$76,'2023-4-24-ZS - Stavební ú...'!$C$115:$J$182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E118" i="2" l="1"/>
  <c r="J182" i="2"/>
  <c r="J35" i="2"/>
  <c r="J34" i="2"/>
  <c r="AY95" i="1" s="1"/>
  <c r="J33" i="2"/>
  <c r="AX95" i="1" s="1"/>
  <c r="J108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T179" i="2" s="1"/>
  <c r="R180" i="2"/>
  <c r="P180" i="2"/>
  <c r="P179" i="2" s="1"/>
  <c r="BI178" i="2"/>
  <c r="BH178" i="2"/>
  <c r="BG178" i="2"/>
  <c r="BF178" i="2"/>
  <c r="T178" i="2"/>
  <c r="T177" i="2"/>
  <c r="R178" i="2"/>
  <c r="R177" i="2"/>
  <c r="P178" i="2"/>
  <c r="P177" i="2" s="1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P162" i="2" s="1"/>
  <c r="BI161" i="2"/>
  <c r="BH161" i="2"/>
  <c r="BG161" i="2"/>
  <c r="BF161" i="2"/>
  <c r="T161" i="2"/>
  <c r="T160" i="2" s="1"/>
  <c r="R161" i="2"/>
  <c r="R160" i="2"/>
  <c r="P161" i="2"/>
  <c r="P160" i="2" s="1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T152" i="2" s="1"/>
  <c r="R153" i="2"/>
  <c r="R152" i="2"/>
  <c r="P153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F34" i="2" s="1"/>
  <c r="BG129" i="2"/>
  <c r="BF129" i="2"/>
  <c r="F32" i="2" s="1"/>
  <c r="T129" i="2"/>
  <c r="R129" i="2"/>
  <c r="P129" i="2"/>
  <c r="F122" i="2"/>
  <c r="F89" i="2"/>
  <c r="F87" i="2"/>
  <c r="E85" i="2"/>
  <c r="J22" i="2"/>
  <c r="E22" i="2"/>
  <c r="J123" i="2"/>
  <c r="J21" i="2"/>
  <c r="J19" i="2"/>
  <c r="E19" i="2"/>
  <c r="J122" i="2"/>
  <c r="J18" i="2"/>
  <c r="J16" i="2"/>
  <c r="E16" i="2"/>
  <c r="F123" i="2"/>
  <c r="J15" i="2"/>
  <c r="J120" i="2"/>
  <c r="L90" i="1"/>
  <c r="AM90" i="1"/>
  <c r="AM89" i="1"/>
  <c r="L89" i="1"/>
  <c r="AM87" i="1"/>
  <c r="L87" i="1"/>
  <c r="L85" i="1"/>
  <c r="L84" i="1"/>
  <c r="F35" i="2"/>
  <c r="BK170" i="2"/>
  <c r="J166" i="2"/>
  <c r="BK161" i="2"/>
  <c r="J157" i="2"/>
  <c r="J149" i="2"/>
  <c r="J145" i="2"/>
  <c r="J142" i="2"/>
  <c r="J137" i="2"/>
  <c r="J134" i="2"/>
  <c r="BK131" i="2"/>
  <c r="J178" i="2"/>
  <c r="J174" i="2"/>
  <c r="BK172" i="2"/>
  <c r="J171" i="2"/>
  <c r="BK167" i="2"/>
  <c r="J165" i="2"/>
  <c r="BK157" i="2"/>
  <c r="J153" i="2"/>
  <c r="BK148" i="2"/>
  <c r="J144" i="2"/>
  <c r="BK141" i="2"/>
  <c r="BK136" i="2"/>
  <c r="J131" i="2"/>
  <c r="AS94" i="1"/>
  <c r="J175" i="2"/>
  <c r="J172" i="2"/>
  <c r="J170" i="2"/>
  <c r="BK166" i="2"/>
  <c r="J164" i="2"/>
  <c r="J161" i="2"/>
  <c r="BK153" i="2"/>
  <c r="BK149" i="2"/>
  <c r="BK145" i="2"/>
  <c r="J143" i="2"/>
  <c r="BK137" i="2"/>
  <c r="BK134" i="2"/>
  <c r="BK130" i="2"/>
  <c r="BK181" i="2"/>
  <c r="BK180" i="2"/>
  <c r="BK178" i="2"/>
  <c r="J176" i="2"/>
  <c r="BK174" i="2"/>
  <c r="J173" i="2"/>
  <c r="J167" i="2"/>
  <c r="J163" i="2"/>
  <c r="BK156" i="2"/>
  <c r="BK151" i="2"/>
  <c r="J150" i="2"/>
  <c r="BK146" i="2"/>
  <c r="J141" i="2"/>
  <c r="BK135" i="2"/>
  <c r="BK133" i="2"/>
  <c r="BK129" i="2"/>
  <c r="F33" i="2"/>
  <c r="J181" i="2"/>
  <c r="J180" i="2"/>
  <c r="BK176" i="2"/>
  <c r="BK175" i="2"/>
  <c r="BK173" i="2"/>
  <c r="BK171" i="2"/>
  <c r="BK168" i="2"/>
  <c r="BK165" i="2"/>
  <c r="BK163" i="2"/>
  <c r="BK159" i="2"/>
  <c r="J156" i="2"/>
  <c r="BK150" i="2"/>
  <c r="J148" i="2"/>
  <c r="BK144" i="2"/>
  <c r="BK142" i="2"/>
  <c r="BK138" i="2"/>
  <c r="J136" i="2"/>
  <c r="J130" i="2"/>
  <c r="J129" i="2"/>
  <c r="J168" i="2"/>
  <c r="BK164" i="2"/>
  <c r="J159" i="2"/>
  <c r="J151" i="2"/>
  <c r="J146" i="2"/>
  <c r="BK143" i="2"/>
  <c r="J138" i="2"/>
  <c r="J135" i="2"/>
  <c r="J133" i="2"/>
  <c r="J32" i="2" l="1"/>
  <c r="R128" i="2"/>
  <c r="T132" i="2"/>
  <c r="T147" i="2"/>
  <c r="BK128" i="2"/>
  <c r="P132" i="2"/>
  <c r="P127" i="2" s="1"/>
  <c r="P126" i="2" s="1"/>
  <c r="AU95" i="1" s="1"/>
  <c r="AU94" i="1" s="1"/>
  <c r="BK147" i="2"/>
  <c r="J147" i="2"/>
  <c r="J99" i="2" s="1"/>
  <c r="BK132" i="2"/>
  <c r="J132" i="2"/>
  <c r="J97" i="2" s="1"/>
  <c r="P140" i="2"/>
  <c r="P147" i="2"/>
  <c r="BK155" i="2"/>
  <c r="J155" i="2"/>
  <c r="J102" i="2" s="1"/>
  <c r="P155" i="2"/>
  <c r="BK169" i="2"/>
  <c r="J169" i="2"/>
  <c r="J105" i="2"/>
  <c r="P169" i="2"/>
  <c r="P154" i="2" s="1"/>
  <c r="T128" i="2"/>
  <c r="T127" i="2" s="1"/>
  <c r="BK140" i="2"/>
  <c r="J140" i="2"/>
  <c r="J98" i="2" s="1"/>
  <c r="T140" i="2"/>
  <c r="R155" i="2"/>
  <c r="R162" i="2"/>
  <c r="R154" i="2" s="1"/>
  <c r="T169" i="2"/>
  <c r="P128" i="2"/>
  <c r="R132" i="2"/>
  <c r="R140" i="2"/>
  <c r="R147" i="2"/>
  <c r="T155" i="2"/>
  <c r="BK162" i="2"/>
  <c r="J162" i="2"/>
  <c r="J104" i="2" s="1"/>
  <c r="T162" i="2"/>
  <c r="R169" i="2"/>
  <c r="BK179" i="2"/>
  <c r="J179" i="2"/>
  <c r="J107" i="2" s="1"/>
  <c r="R179" i="2"/>
  <c r="BK160" i="2"/>
  <c r="J160" i="2" s="1"/>
  <c r="J103" i="2" s="1"/>
  <c r="BK152" i="2"/>
  <c r="J152" i="2"/>
  <c r="J100" i="2"/>
  <c r="BK177" i="2"/>
  <c r="J177" i="2" s="1"/>
  <c r="J106" i="2" s="1"/>
  <c r="BC95" i="1"/>
  <c r="J87" i="2"/>
  <c r="J89" i="2"/>
  <c r="F90" i="2"/>
  <c r="J90" i="2"/>
  <c r="BE129" i="2"/>
  <c r="BE130" i="2"/>
  <c r="BE131" i="2"/>
  <c r="BE133" i="2"/>
  <c r="BE134" i="2"/>
  <c r="BE135" i="2"/>
  <c r="BE136" i="2"/>
  <c r="BE137" i="2"/>
  <c r="BE138" i="2"/>
  <c r="BE141" i="2"/>
  <c r="BE142" i="2"/>
  <c r="BE143" i="2"/>
  <c r="BE144" i="2"/>
  <c r="BE145" i="2"/>
  <c r="BE146" i="2"/>
  <c r="BE148" i="2"/>
  <c r="BE149" i="2"/>
  <c r="BE150" i="2"/>
  <c r="BE151" i="2"/>
  <c r="BE153" i="2"/>
  <c r="BE156" i="2"/>
  <c r="BE157" i="2"/>
  <c r="BE159" i="2"/>
  <c r="BE161" i="2"/>
  <c r="BE163" i="2"/>
  <c r="BE164" i="2"/>
  <c r="BE165" i="2"/>
  <c r="BE166" i="2"/>
  <c r="BE167" i="2"/>
  <c r="BE168" i="2"/>
  <c r="BE170" i="2"/>
  <c r="BE171" i="2"/>
  <c r="BE172" i="2"/>
  <c r="BE173" i="2"/>
  <c r="BE174" i="2"/>
  <c r="BE175" i="2"/>
  <c r="BE176" i="2"/>
  <c r="BE178" i="2"/>
  <c r="BE180" i="2"/>
  <c r="BE181" i="2"/>
  <c r="BB95" i="1"/>
  <c r="BD95" i="1"/>
  <c r="BA95" i="1"/>
  <c r="AW95" i="1"/>
  <c r="BA94" i="1"/>
  <c r="W30" i="1"/>
  <c r="BB94" i="1"/>
  <c r="W31" i="1" s="1"/>
  <c r="BC94" i="1"/>
  <c r="W32" i="1"/>
  <c r="BD94" i="1"/>
  <c r="W33" i="1"/>
  <c r="T154" i="2" l="1"/>
  <c r="T126" i="2" s="1"/>
  <c r="BK127" i="2"/>
  <c r="J127" i="2"/>
  <c r="J95" i="2"/>
  <c r="R127" i="2"/>
  <c r="R126" i="2"/>
  <c r="J128" i="2"/>
  <c r="J96" i="2" s="1"/>
  <c r="BK154" i="2"/>
  <c r="J154" i="2" s="1"/>
  <c r="J101" i="2" s="1"/>
  <c r="F31" i="2"/>
  <c r="AZ95" i="1" s="1"/>
  <c r="AZ94" i="1" s="1"/>
  <c r="W29" i="1" s="1"/>
  <c r="AX94" i="1"/>
  <c r="AW94" i="1"/>
  <c r="AK30" i="1" s="1"/>
  <c r="AY94" i="1"/>
  <c r="J31" i="2"/>
  <c r="AV95" i="1" s="1"/>
  <c r="AT95" i="1" s="1"/>
  <c r="BK126" i="2" l="1"/>
  <c r="J126" i="2"/>
  <c r="J94" i="2"/>
  <c r="AV94" i="1"/>
  <c r="AK29" i="1" s="1"/>
  <c r="J28" i="2" l="1"/>
  <c r="AG95" i="1"/>
  <c r="AG94" i="1"/>
  <c r="AK26" i="1"/>
  <c r="AT94" i="1"/>
  <c r="AN94" i="1"/>
  <c r="J37" i="2" l="1"/>
  <c r="AN95" i="1"/>
  <c r="AK35" i="1"/>
</calcChain>
</file>

<file path=xl/sharedStrings.xml><?xml version="1.0" encoding="utf-8"?>
<sst xmlns="http://schemas.openxmlformats.org/spreadsheetml/2006/main" count="919" uniqueCount="321">
  <si>
    <t>Export Komplet</t>
  </si>
  <si>
    <t/>
  </si>
  <si>
    <t>2.0</t>
  </si>
  <si>
    <t>False</t>
  </si>
  <si>
    <t>{31192d0f-c5ec-40fb-8bb2-e71c01e648cc}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</si>
  <si>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</si>
  <si>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</si>
  <si>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</si>
  <si>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</si>
  <si>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</si>
  <si>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</si>
  <si>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</si>
  <si>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</si>
  <si>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</si>
  <si>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2023/4/24-ZS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</si>
  <si>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</si>
  <si>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</si>
  <si>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úpravy-3.n.p.-WC.</t>
  </si>
  <si>
    <t>KSO:</t>
  </si>
  <si>
    <t>CC-CZ:</t>
  </si>
  <si>
    <t>Místo:</t>
  </si>
  <si>
    <t>B. Němcové 482, Ml. boleslav</t>
  </si>
  <si>
    <t>Datum:</t>
  </si>
  <si>
    <t>14. 5. 2023</t>
  </si>
  <si>
    <t>Zadavatel:</t>
  </si>
  <si>
    <t>IČ:</t>
  </si>
  <si>
    <t>000 66 711</t>
  </si>
  <si>
    <t>SZŠ, B. Němcové 482, Mladá Boleslav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</si>
  <si>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</si>
  <si>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</si>
  <si>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</si>
  <si>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</si>
  <si>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</si>
  <si>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</si>
  <si>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</si>
  <si>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</si>
  <si>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</si>
  <si>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</si>
  <si>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</si>
  <si>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</si>
  <si>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</si>
  <si>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</si>
  <si>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</si>
  <si>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</si>
  <si>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</si>
  <si>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</si>
  <si>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</si>
  <si>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</si>
  <si>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</si>
  <si>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</si>
  <si>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</si>
  <si>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</si>
  <si>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</si>
  <si>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</si>
  <si>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</si>
  <si>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</si>
  <si>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</si>
  <si>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</si>
  <si>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</si>
  <si>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</si>
  <si>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</si>
  <si>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</si>
  <si>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</si>
  <si>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</si>
  <si>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</si>
  <si>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</si>
  <si>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</si>
  <si>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</si>
  <si>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</si>
  <si>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</si>
  <si>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</si>
  <si>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</si>
  <si>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</si>
  <si>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</si>
  <si>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</si>
  <si>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</si>
  <si>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</si>
  <si>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</si>
  <si>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</si>
  <si>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</si>
  <si>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</si>
  <si>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</si>
  <si>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</si>
  <si>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</si>
  <si>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</si>
  <si>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</si>
  <si>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</si>
  <si>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</si>
  <si>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</si>
  <si>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</si>
  <si>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</si>
  <si>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</si>
  <si>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</si>
  <si>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</si>
  <si>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</si>
  <si>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</si>
  <si>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</si>
  <si>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</si>
  <si>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 xml:space="preserve">    741 - Elektroinstalace - silnoproud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</si>
  <si>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</si>
  <si>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</si>
  <si>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</si>
  <si>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</si>
  <si>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</si>
  <si>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</si>
  <si>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</si>
  <si>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</si>
  <si>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</si>
  <si>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</si>
  <si>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</si>
  <si>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</si>
  <si>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</si>
  <si>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</si>
  <si>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</si>
  <si>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</si>
  <si>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</si>
  <si>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</si>
  <si>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</si>
  <si>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</si>
  <si>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</si>
  <si>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</si>
  <si>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</si>
  <si>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36</t>
  </si>
  <si>
    <t>K</t>
  </si>
  <si>
    <t>317121251</t>
  </si>
  <si>
    <t>Montáž ŽB překladů prefabrikovaných do rýh světlosti otvoru přes 1050 do 1800 mm</t>
  </si>
  <si>
    <t>kus</t>
  </si>
  <si>
    <t>4</t>
  </si>
  <si>
    <t>1737901400</t>
  </si>
  <si>
    <t>38</t>
  </si>
  <si>
    <t>M</t>
  </si>
  <si>
    <t>59640024</t>
  </si>
  <si>
    <t>překlad keramický nosný š 70mm dl 1,75m</t>
  </si>
  <si>
    <t>8</t>
  </si>
  <si>
    <t>1182959888</t>
  </si>
  <si>
    <t>40</t>
  </si>
  <si>
    <t>340239212</t>
  </si>
  <si>
    <t>Zazdívka otvorů v příčkách nebo stěnách pl přes 1 do 4 m2 cihlami plnými tl přes 100 mm</t>
  </si>
  <si>
    <t>m2</t>
  </si>
  <si>
    <t>1670070369</t>
  </si>
  <si>
    <t>6</t>
  </si>
  <si>
    <t>Úpravy povrchů, podlahy a osazování výplní</t>
  </si>
  <si>
    <t>74</t>
  </si>
  <si>
    <t>612135101</t>
  </si>
  <si>
    <t>Hrubá výplň rýh ve stěnách maltou jakékoli šířky rýhy</t>
  </si>
  <si>
    <t>-1100674724</t>
  </si>
  <si>
    <t>30</t>
  </si>
  <si>
    <t>612325423</t>
  </si>
  <si>
    <t>Oprava vnitřní vápenocementové štukové omítky stěn v rozsahu plochy přes 30 do 50 %</t>
  </si>
  <si>
    <t>-251350378</t>
  </si>
  <si>
    <t>43</t>
  </si>
  <si>
    <t>631312121</t>
  </si>
  <si>
    <t>Doplnění dosavadních mazanin betonem prostým plochy do 4 m2 tloušťky do 80 mm</t>
  </si>
  <si>
    <t>m3</t>
  </si>
  <si>
    <t>-1159446865</t>
  </si>
  <si>
    <t>42</t>
  </si>
  <si>
    <t>631312141</t>
  </si>
  <si>
    <t>Doplnění rýh v dosavadních mazaninách betonem prostým</t>
  </si>
  <si>
    <t>-649841066</t>
  </si>
  <si>
    <t>32</t>
  </si>
  <si>
    <t>642944121</t>
  </si>
  <si>
    <t>Osazování ocelových zárubní dodatečné pl do 2,5 m2</t>
  </si>
  <si>
    <t>-78049941</t>
  </si>
  <si>
    <t>34</t>
  </si>
  <si>
    <t>55331483</t>
  </si>
  <si>
    <t>zárubeň jednokřídlá ocelová pro zdění tl stěny 75-100mm rozměru 900/1970, 2100mm</t>
  </si>
  <si>
    <t>-1962340357</t>
  </si>
  <si>
    <t>P</t>
  </si>
  <si>
    <t>Poznámka k položce:_x000D_
YH, YH s drážkou, YZP</t>
  </si>
  <si>
    <t>9</t>
  </si>
  <si>
    <t>Ostatní konstrukce a práce, bourání</t>
  </si>
  <si>
    <t>53</t>
  </si>
  <si>
    <t>949101112</t>
  </si>
  <si>
    <t>Lešení pomocné pro objekty pozemních staveb s lešeňovou podlahou v přes 1,9 do 3,5 m zatížení do 150 kg/m2</t>
  </si>
  <si>
    <t>1197280688</t>
  </si>
  <si>
    <t>14</t>
  </si>
  <si>
    <t>962031132</t>
  </si>
  <si>
    <t>Bourání příček z cihel pálených na MVC tl do 100 mm</t>
  </si>
  <si>
    <t>-1807640681</t>
  </si>
  <si>
    <t>17</t>
  </si>
  <si>
    <t>965041331</t>
  </si>
  <si>
    <t>Bourání mazanin škvárobetonových tl do 100 mm pl do 4 m2</t>
  </si>
  <si>
    <t>-187677349</t>
  </si>
  <si>
    <t>966032921R</t>
  </si>
  <si>
    <t>Odsekání zavázaných cihel po vybourání příček</t>
  </si>
  <si>
    <t>m</t>
  </si>
  <si>
    <t>-324627205</t>
  </si>
  <si>
    <t>968072455</t>
  </si>
  <si>
    <t>Vybourání kovových dveřních zárubní pl do 2 m2</t>
  </si>
  <si>
    <t>151090056</t>
  </si>
  <si>
    <t>19</t>
  </si>
  <si>
    <t>978059541</t>
  </si>
  <si>
    <t>Odsekání a odebrání obkladů stěn z vnitřních obkládaček plochy přes 1 m2</t>
  </si>
  <si>
    <t>-679528271</t>
  </si>
  <si>
    <t>997</t>
  </si>
  <si>
    <t>Přesun sutě</t>
  </si>
  <si>
    <t>20</t>
  </si>
  <si>
    <t>997013214</t>
  </si>
  <si>
    <t>Vnitrostaveništní doprava suti a vybouraných hmot pro budovy v přes 12 do 15 m ručně</t>
  </si>
  <si>
    <t>t</t>
  </si>
  <si>
    <t>907790430</t>
  </si>
  <si>
    <t>22</t>
  </si>
  <si>
    <t>997013501</t>
  </si>
  <si>
    <t>Odvoz suti a vybouraných hmot na skládku nebo meziskládku do 1 km se složením</t>
  </si>
  <si>
    <t>2123267429</t>
  </si>
  <si>
    <t>23</t>
  </si>
  <si>
    <t>997013509</t>
  </si>
  <si>
    <t>Příplatek k odvozu suti a vybouraných hmot na skládku ZKD 1 km přes 1 km</t>
  </si>
  <si>
    <t>-1434969547</t>
  </si>
  <si>
    <t>25</t>
  </si>
  <si>
    <t>997013609</t>
  </si>
  <si>
    <t>Poplatek za uložení na skládce (skládkovné) stavebního odpadu ze směsí nebo oddělených frakcí betonu, cihel a keramických výrobků kód odpadu 17 01 07</t>
  </si>
  <si>
    <t>467154632</t>
  </si>
  <si>
    <t>998</t>
  </si>
  <si>
    <t>Přesun hmot</t>
  </si>
  <si>
    <t>52</t>
  </si>
  <si>
    <t>998018003</t>
  </si>
  <si>
    <t>Přesun hmot ruční pro budovy v přes 12 do 24 m</t>
  </si>
  <si>
    <t>-121472844</t>
  </si>
  <si>
    <t>PSV</t>
  </si>
  <si>
    <t>Práce a dodávky PSV</t>
  </si>
  <si>
    <t>722</t>
  </si>
  <si>
    <t>Zdravotechnika - vnitřní vodovod</t>
  </si>
  <si>
    <t>70</t>
  </si>
  <si>
    <t>722173156R</t>
  </si>
  <si>
    <t>Demontáž stávajících zařizovacích předmětů a rozvodů, nové rozvody vody a odpadů</t>
  </si>
  <si>
    <t>soubor</t>
  </si>
  <si>
    <t>16</t>
  </si>
  <si>
    <t>1980879548</t>
  </si>
  <si>
    <t>71</t>
  </si>
  <si>
    <t>722173164R</t>
  </si>
  <si>
    <t>Kompletace</t>
  </si>
  <si>
    <t>-1706979610</t>
  </si>
  <si>
    <t>Poznámka k položce:_x000D_
WC kombi      6 ks_x000D_
Sedátko WC universál     4 ks_x000D_
Sedátko WC hygienické     1 ks ( 1 ks bude použito stávající )_x000D_
Výlevka s baterií      1 ks_x000D_
Umývadlo      7 ks_x000D_
Baterie umývadlová      7 ks</t>
  </si>
  <si>
    <t>72</t>
  </si>
  <si>
    <t>722173174R</t>
  </si>
  <si>
    <t>Mobilní příčky do WC</t>
  </si>
  <si>
    <t>-1375969365</t>
  </si>
  <si>
    <t>741</t>
  </si>
  <si>
    <t>Elektroinstalace - silnoproud</t>
  </si>
  <si>
    <t>73</t>
  </si>
  <si>
    <t>741320012R</t>
  </si>
  <si>
    <t>-1177785512</t>
  </si>
  <si>
    <t>771</t>
  </si>
  <si>
    <t>Podlahy z dlaždic</t>
  </si>
  <si>
    <t>64</t>
  </si>
  <si>
    <t>771121011</t>
  </si>
  <si>
    <t>Nátěr penetrační na podlahu</t>
  </si>
  <si>
    <t>1814309608</t>
  </si>
  <si>
    <t>62</t>
  </si>
  <si>
    <t>771574154</t>
  </si>
  <si>
    <t>Montáž podlah keramických velkoformátových hladkých lepených flexibilním lepidlem přes 4 do 6 ks/m2</t>
  </si>
  <si>
    <t>2127750724</t>
  </si>
  <si>
    <t>63</t>
  </si>
  <si>
    <t>59761066R</t>
  </si>
  <si>
    <t xml:space="preserve">dlažba keramická </t>
  </si>
  <si>
    <t>2067120157</t>
  </si>
  <si>
    <t>65</t>
  </si>
  <si>
    <t>771591115</t>
  </si>
  <si>
    <t>Podlahy spárování silikonem - obklady + dlažby</t>
  </si>
  <si>
    <t>1559835932</t>
  </si>
  <si>
    <t>66</t>
  </si>
  <si>
    <t>998771103</t>
  </si>
  <si>
    <t>Přesun hmot tonážní pro podlahy z dlaždic v objektech v přes 12 do 24 m</t>
  </si>
  <si>
    <t>-197643456</t>
  </si>
  <si>
    <t>67</t>
  </si>
  <si>
    <t>998771181</t>
  </si>
  <si>
    <t>Příplatek k přesunu hmot tonážní 771 prováděný bez použití mechanizace</t>
  </si>
  <si>
    <t>-412252258</t>
  </si>
  <si>
    <t>781</t>
  </si>
  <si>
    <t>Dokončovací práce - obklady</t>
  </si>
  <si>
    <t>59</t>
  </si>
  <si>
    <t>781121011</t>
  </si>
  <si>
    <t>Penetrace</t>
  </si>
  <si>
    <t>1822111950</t>
  </si>
  <si>
    <t>54</t>
  </si>
  <si>
    <t>781474154</t>
  </si>
  <si>
    <t>Montáž obkladů vnitřních keramických velkoformátových hladkých přes 4 do 6 ks/m2 lepených flexibilním lepidlem</t>
  </si>
  <si>
    <t>-1955968220</t>
  </si>
  <si>
    <t>55</t>
  </si>
  <si>
    <t>59761055R</t>
  </si>
  <si>
    <t>obklad keramický</t>
  </si>
  <si>
    <t>-1079107451</t>
  </si>
  <si>
    <t>56</t>
  </si>
  <si>
    <t>781494111</t>
  </si>
  <si>
    <t>Plastové profily rohové lepené flexibilním lepidlem</t>
  </si>
  <si>
    <t>1923298407</t>
  </si>
  <si>
    <t>57</t>
  </si>
  <si>
    <t>781495142</t>
  </si>
  <si>
    <t>Průnik obkladem kruhový přes DN 30 do DN 90</t>
  </si>
  <si>
    <t>1004560008</t>
  </si>
  <si>
    <t>61</t>
  </si>
  <si>
    <t>998781103</t>
  </si>
  <si>
    <t>Přesun hmot tonážní pro obklady keramické v objektech v přes 12 do 24 m</t>
  </si>
  <si>
    <t>12614757</t>
  </si>
  <si>
    <t>60</t>
  </si>
  <si>
    <t>998781181</t>
  </si>
  <si>
    <t>Příplatek k přesunu hmot tonážní 781 prováděný bez použití mechanizace</t>
  </si>
  <si>
    <t>-1933642502</t>
  </si>
  <si>
    <t>783</t>
  </si>
  <si>
    <t>Dokončovací práce - nátěry</t>
  </si>
  <si>
    <t>47</t>
  </si>
  <si>
    <t>783354155R</t>
  </si>
  <si>
    <t>Nátěr zárubní, opravy</t>
  </si>
  <si>
    <t>2004404000</t>
  </si>
  <si>
    <t>784</t>
  </si>
  <si>
    <t>Dokončovací práce - malby a tapety</t>
  </si>
  <si>
    <t>45</t>
  </si>
  <si>
    <t>784181103</t>
  </si>
  <si>
    <t>Základní akrylátová jednonásobná bezbarvá penetrace podkladu v místnostech v přes 3,80 do 5,00 m</t>
  </si>
  <si>
    <t>-678906092</t>
  </si>
  <si>
    <t>44</t>
  </si>
  <si>
    <t>784211103</t>
  </si>
  <si>
    <t>Dvojnásobné bílé malby ze směsí za mokra výborně oděruvzdorných v místnostech v přes 3,80 do 5,00 m</t>
  </si>
  <si>
    <t>1371406714</t>
  </si>
  <si>
    <t>VRN</t>
  </si>
  <si>
    <t>Vedlejší rozpočtové náklady</t>
  </si>
  <si>
    <t>5</t>
  </si>
  <si>
    <t>B. Němcové 482, Mladá Boleslav</t>
  </si>
  <si>
    <t>Rekonstrukce a vznik učeben společensko - vědních předmětů, odborná učebna psychologie_rekonstrukce sociálních zařízení</t>
  </si>
  <si>
    <t>SZŠ a VOŠZ, Mladá Boleslav, B. Němcové 482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</si>
</sst>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b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8" fillId="0" borderId="19" xfId="0" applyFont="1" applyBorder="1"/>
    <xf numFmtId="0" fontId="8" fillId="0" borderId="20" xfId="0" applyFont="1" applyBorder="1"/>
    <xf numFmtId="166" fontId="8" fillId="0" borderId="20" xfId="0" applyNumberFormat="1" applyFont="1" applyBorder="1"/>
    <xf numFmtId="166" fontId="8" fillId="0" borderId="21" xfId="0" applyNumberFormat="1" applyFont="1" applyBorder="1"/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35" fillId="0" borderId="0" xfId="0" applyFont="1" applyAlignment="1">
      <alignment horizontal="left" vertical="center" wrapText="1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78" t="s">
        <v>5</v>
      </c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64" t="s">
        <v>14</v>
      </c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R5" s="16"/>
      <c r="BE5" s="161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66" t="s">
        <v>17</v>
      </c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165"/>
      <c r="AM6" s="165"/>
      <c r="AN6" s="165"/>
      <c r="AO6" s="165"/>
      <c r="AR6" s="16"/>
      <c r="BE6" s="162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62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62"/>
      <c r="BS8" s="13" t="s">
        <v>6</v>
      </c>
    </row>
    <row r="9" spans="1:74" ht="14.45" customHeight="1">
      <c r="B9" s="16"/>
      <c r="AR9" s="16"/>
      <c r="BE9" s="162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26</v>
      </c>
      <c r="AR10" s="16"/>
      <c r="BE10" s="162"/>
      <c r="BS10" s="13" t="s">
        <v>6</v>
      </c>
    </row>
    <row r="11" spans="1:74" ht="18.399999999999999" customHeight="1">
      <c r="B11" s="16"/>
      <c r="E11" s="21" t="s">
        <v>27</v>
      </c>
      <c r="AK11" s="23" t="s">
        <v>28</v>
      </c>
      <c r="AN11" s="21" t="s">
        <v>1</v>
      </c>
      <c r="AR11" s="16"/>
      <c r="BE11" s="162"/>
      <c r="BS11" s="13" t="s">
        <v>6</v>
      </c>
    </row>
    <row r="12" spans="1:74" ht="6.95" customHeight="1">
      <c r="B12" s="16"/>
      <c r="AR12" s="16"/>
      <c r="BE12" s="162"/>
      <c r="BS12" s="13" t="s">
        <v>6</v>
      </c>
    </row>
    <row r="13" spans="1:74" ht="12" customHeight="1">
      <c r="B13" s="16"/>
      <c r="D13" s="23" t="s">
        <v>29</v>
      </c>
      <c r="AK13" s="23" t="s">
        <v>25</v>
      </c>
      <c r="AN13" s="25" t="s">
        <v>30</v>
      </c>
      <c r="AR13" s="16"/>
      <c r="BE13" s="162"/>
      <c r="BS13" s="13" t="s">
        <v>6</v>
      </c>
    </row>
    <row r="14" spans="1:74" ht="12.75">
      <c r="B14" s="16"/>
      <c r="E14" s="167" t="s">
        <v>30</v>
      </c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8"/>
      <c r="AK14" s="23" t="s">
        <v>28</v>
      </c>
      <c r="AN14" s="25" t="s">
        <v>30</v>
      </c>
      <c r="AR14" s="16"/>
      <c r="BE14" s="162"/>
      <c r="BS14" s="13" t="s">
        <v>6</v>
      </c>
    </row>
    <row r="15" spans="1:74" ht="6.95" customHeight="1">
      <c r="B15" s="16"/>
      <c r="AR15" s="16"/>
      <c r="BE15" s="162"/>
      <c r="BS15" s="13" t="s">
        <v>3</v>
      </c>
    </row>
    <row r="16" spans="1:74" ht="12" customHeight="1">
      <c r="B16" s="16"/>
      <c r="D16" s="23" t="s">
        <v>31</v>
      </c>
      <c r="AK16" s="23" t="s">
        <v>25</v>
      </c>
      <c r="AN16" s="21" t="s">
        <v>1</v>
      </c>
      <c r="AR16" s="16"/>
      <c r="BE16" s="162"/>
      <c r="BS16" s="13" t="s">
        <v>3</v>
      </c>
    </row>
    <row r="17" spans="2:71" ht="18.399999999999999" customHeight="1">
      <c r="B17" s="16"/>
      <c r="E17" s="21" t="s">
        <v>32</v>
      </c>
      <c r="AK17" s="23" t="s">
        <v>28</v>
      </c>
      <c r="AN17" s="21" t="s">
        <v>1</v>
      </c>
      <c r="AR17" s="16"/>
      <c r="BE17" s="162"/>
      <c r="BS17" s="13" t="s">
        <v>33</v>
      </c>
    </row>
    <row r="18" spans="2:71" ht="6.95" customHeight="1">
      <c r="B18" s="16"/>
      <c r="AR18" s="16"/>
      <c r="BE18" s="162"/>
      <c r="BS18" s="13" t="s">
        <v>6</v>
      </c>
    </row>
    <row r="19" spans="2:71" ht="12" customHeight="1">
      <c r="B19" s="16"/>
      <c r="D19" s="23" t="s">
        <v>34</v>
      </c>
      <c r="AK19" s="23" t="s">
        <v>25</v>
      </c>
      <c r="AN19" s="21" t="s">
        <v>1</v>
      </c>
      <c r="AR19" s="16"/>
      <c r="BE19" s="162"/>
      <c r="BS19" s="13" t="s">
        <v>6</v>
      </c>
    </row>
    <row r="20" spans="2:71" ht="18.399999999999999" customHeight="1">
      <c r="B20" s="16"/>
      <c r="E20" s="21" t="s">
        <v>32</v>
      </c>
      <c r="AK20" s="23" t="s">
        <v>28</v>
      </c>
      <c r="AN20" s="21" t="s">
        <v>1</v>
      </c>
      <c r="AR20" s="16"/>
      <c r="BE20" s="162"/>
      <c r="BS20" s="13" t="s">
        <v>33</v>
      </c>
    </row>
    <row r="21" spans="2:71" ht="6.95" customHeight="1">
      <c r="B21" s="16"/>
      <c r="AR21" s="16"/>
      <c r="BE21" s="162"/>
    </row>
    <row r="22" spans="2:71" ht="12" customHeight="1">
      <c r="B22" s="16"/>
      <c r="D22" s="23" t="s">
        <v>35</v>
      </c>
      <c r="AR22" s="16"/>
      <c r="BE22" s="162"/>
    </row>
    <row r="23" spans="2:71" ht="16.5" customHeight="1">
      <c r="B23" s="16"/>
      <c r="E23" s="169" t="s">
        <v>1</v>
      </c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  <c r="AL23" s="169"/>
      <c r="AM23" s="169"/>
      <c r="AN23" s="169"/>
      <c r="AR23" s="16"/>
      <c r="BE23" s="162"/>
    </row>
    <row r="24" spans="2:71" ht="6.95" customHeight="1">
      <c r="B24" s="16"/>
      <c r="AR24" s="16"/>
      <c r="BE24" s="162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62"/>
    </row>
    <row r="26" spans="2:71" s="1" customFormat="1" ht="25.9" customHeight="1">
      <c r="B26" s="28"/>
      <c r="D26" s="29" t="s">
        <v>36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0">
        <f>ROUND(AG94,2)</f>
        <v>0</v>
      </c>
      <c r="AL26" s="171"/>
      <c r="AM26" s="171"/>
      <c r="AN26" s="171"/>
      <c r="AO26" s="171"/>
      <c r="AR26" s="28"/>
      <c r="BE26" s="162"/>
    </row>
    <row r="27" spans="2:71" s="1" customFormat="1" ht="6.95" customHeight="1">
      <c r="B27" s="28"/>
      <c r="AR27" s="28"/>
      <c r="BE27" s="162"/>
    </row>
    <row r="28" spans="2:71" s="1" customFormat="1" ht="12.75">
      <c r="B28" s="28"/>
      <c r="L28" s="172" t="s">
        <v>37</v>
      </c>
      <c r="M28" s="172"/>
      <c r="N28" s="172"/>
      <c r="O28" s="172"/>
      <c r="P28" s="172"/>
      <c r="W28" s="172" t="s">
        <v>38</v>
      </c>
      <c r="X28" s="172"/>
      <c r="Y28" s="172"/>
      <c r="Z28" s="172"/>
      <c r="AA28" s="172"/>
      <c r="AB28" s="172"/>
      <c r="AC28" s="172"/>
      <c r="AD28" s="172"/>
      <c r="AE28" s="172"/>
      <c r="AK28" s="172" t="s">
        <v>39</v>
      </c>
      <c r="AL28" s="172"/>
      <c r="AM28" s="172"/>
      <c r="AN28" s="172"/>
      <c r="AO28" s="172"/>
      <c r="AR28" s="28"/>
      <c r="BE28" s="162"/>
    </row>
    <row r="29" spans="2:71" s="2" customFormat="1" ht="14.45" customHeight="1">
      <c r="B29" s="32"/>
      <c r="D29" s="23" t="s">
        <v>40</v>
      </c>
      <c r="F29" s="23" t="s">
        <v>41</v>
      </c>
      <c r="L29" s="160">
        <v>0.21</v>
      </c>
      <c r="M29" s="159"/>
      <c r="N29" s="159"/>
      <c r="O29" s="159"/>
      <c r="P29" s="159"/>
      <c r="W29" s="158">
        <f>ROUND(AZ94, 2)</f>
        <v>0</v>
      </c>
      <c r="X29" s="159"/>
      <c r="Y29" s="159"/>
      <c r="Z29" s="159"/>
      <c r="AA29" s="159"/>
      <c r="AB29" s="159"/>
      <c r="AC29" s="159"/>
      <c r="AD29" s="159"/>
      <c r="AE29" s="159"/>
      <c r="AK29" s="158">
        <f>ROUND(AV94, 2)</f>
        <v>0</v>
      </c>
      <c r="AL29" s="159"/>
      <c r="AM29" s="159"/>
      <c r="AN29" s="159"/>
      <c r="AO29" s="159"/>
      <c r="AR29" s="32"/>
      <c r="BE29" s="163"/>
    </row>
    <row r="30" spans="2:71" s="2" customFormat="1" ht="14.45" customHeight="1">
      <c r="B30" s="32"/>
      <c r="F30" s="23" t="s">
        <v>42</v>
      </c>
      <c r="L30" s="160">
        <v>0.15</v>
      </c>
      <c r="M30" s="159"/>
      <c r="N30" s="159"/>
      <c r="O30" s="159"/>
      <c r="P30" s="159"/>
      <c r="W30" s="158">
        <f>ROUND(BA94, 2)</f>
        <v>0</v>
      </c>
      <c r="X30" s="159"/>
      <c r="Y30" s="159"/>
      <c r="Z30" s="159"/>
      <c r="AA30" s="159"/>
      <c r="AB30" s="159"/>
      <c r="AC30" s="159"/>
      <c r="AD30" s="159"/>
      <c r="AE30" s="159"/>
      <c r="AK30" s="158">
        <f>ROUND(AW94, 2)</f>
        <v>0</v>
      </c>
      <c r="AL30" s="159"/>
      <c r="AM30" s="159"/>
      <c r="AN30" s="159"/>
      <c r="AO30" s="159"/>
      <c r="AR30" s="32"/>
      <c r="BE30" s="163"/>
    </row>
    <row r="31" spans="2:71" s="2" customFormat="1" ht="14.45" hidden="1" customHeight="1">
      <c r="B31" s="32"/>
      <c r="F31" s="23" t="s">
        <v>43</v>
      </c>
      <c r="L31" s="160">
        <v>0.21</v>
      </c>
      <c r="M31" s="159"/>
      <c r="N31" s="159"/>
      <c r="O31" s="159"/>
      <c r="P31" s="159"/>
      <c r="W31" s="158">
        <f>ROUND(BB94, 2)</f>
        <v>0</v>
      </c>
      <c r="X31" s="159"/>
      <c r="Y31" s="159"/>
      <c r="Z31" s="159"/>
      <c r="AA31" s="159"/>
      <c r="AB31" s="159"/>
      <c r="AC31" s="159"/>
      <c r="AD31" s="159"/>
      <c r="AE31" s="159"/>
      <c r="AK31" s="158">
        <v>0</v>
      </c>
      <c r="AL31" s="159"/>
      <c r="AM31" s="159"/>
      <c r="AN31" s="159"/>
      <c r="AO31" s="159"/>
      <c r="AR31" s="32"/>
      <c r="BE31" s="163"/>
    </row>
    <row r="32" spans="2:71" s="2" customFormat="1" ht="14.45" hidden="1" customHeight="1">
      <c r="B32" s="32"/>
      <c r="F32" s="23" t="s">
        <v>44</v>
      </c>
      <c r="L32" s="160">
        <v>0.15</v>
      </c>
      <c r="M32" s="159"/>
      <c r="N32" s="159"/>
      <c r="O32" s="159"/>
      <c r="P32" s="159"/>
      <c r="W32" s="158">
        <f>ROUND(BC94, 2)</f>
        <v>0</v>
      </c>
      <c r="X32" s="159"/>
      <c r="Y32" s="159"/>
      <c r="Z32" s="159"/>
      <c r="AA32" s="159"/>
      <c r="AB32" s="159"/>
      <c r="AC32" s="159"/>
      <c r="AD32" s="159"/>
      <c r="AE32" s="159"/>
      <c r="AK32" s="158">
        <v>0</v>
      </c>
      <c r="AL32" s="159"/>
      <c r="AM32" s="159"/>
      <c r="AN32" s="159"/>
      <c r="AO32" s="159"/>
      <c r="AR32" s="32"/>
      <c r="BE32" s="163"/>
    </row>
    <row r="33" spans="2:57" s="2" customFormat="1" ht="14.45" hidden="1" customHeight="1">
      <c r="B33" s="32"/>
      <c r="F33" s="23" t="s">
        <v>45</v>
      </c>
      <c r="L33" s="160">
        <v>0</v>
      </c>
      <c r="M33" s="159"/>
      <c r="N33" s="159"/>
      <c r="O33" s="159"/>
      <c r="P33" s="159"/>
      <c r="W33" s="158">
        <f>ROUND(BD94, 2)</f>
        <v>0</v>
      </c>
      <c r="X33" s="159"/>
      <c r="Y33" s="159"/>
      <c r="Z33" s="159"/>
      <c r="AA33" s="159"/>
      <c r="AB33" s="159"/>
      <c r="AC33" s="159"/>
      <c r="AD33" s="159"/>
      <c r="AE33" s="159"/>
      <c r="AK33" s="158">
        <v>0</v>
      </c>
      <c r="AL33" s="159"/>
      <c r="AM33" s="159"/>
      <c r="AN33" s="159"/>
      <c r="AO33" s="159"/>
      <c r="AR33" s="32"/>
      <c r="BE33" s="163"/>
    </row>
    <row r="34" spans="2:57" s="1" customFormat="1" ht="6.95" customHeight="1">
      <c r="B34" s="28"/>
      <c r="AR34" s="28"/>
      <c r="BE34" s="162"/>
    </row>
    <row r="35" spans="2:57" s="1" customFormat="1" ht="25.9" customHeight="1">
      <c r="B35" s="28"/>
      <c r="C35" s="33"/>
      <c r="D35" s="34" t="s">
        <v>46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47</v>
      </c>
      <c r="U35" s="35"/>
      <c r="V35" s="35"/>
      <c r="W35" s="35"/>
      <c r="X35" s="193" t="s">
        <v>48</v>
      </c>
      <c r="Y35" s="194"/>
      <c r="Z35" s="194"/>
      <c r="AA35" s="194"/>
      <c r="AB35" s="194"/>
      <c r="AC35" s="35"/>
      <c r="AD35" s="35"/>
      <c r="AE35" s="35"/>
      <c r="AF35" s="35"/>
      <c r="AG35" s="35"/>
      <c r="AH35" s="35"/>
      <c r="AI35" s="35"/>
      <c r="AJ35" s="35"/>
      <c r="AK35" s="195">
        <f>SUM(AK26:AK33)</f>
        <v>0</v>
      </c>
      <c r="AL35" s="194"/>
      <c r="AM35" s="194"/>
      <c r="AN35" s="194"/>
      <c r="AO35" s="196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49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50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51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52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51</v>
      </c>
      <c r="AI60" s="30"/>
      <c r="AJ60" s="30"/>
      <c r="AK60" s="30"/>
      <c r="AL60" s="30"/>
      <c r="AM60" s="39" t="s">
        <v>52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53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54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51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52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51</v>
      </c>
      <c r="AI75" s="30"/>
      <c r="AJ75" s="30"/>
      <c r="AK75" s="30"/>
      <c r="AL75" s="30"/>
      <c r="AM75" s="39" t="s">
        <v>52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0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0" s="1" customFormat="1" ht="24.95" customHeight="1">
      <c r="B82" s="28"/>
      <c r="C82" s="17" t="s">
        <v>55</v>
      </c>
      <c r="AR82" s="28"/>
    </row>
    <row r="83" spans="1:90" s="1" customFormat="1" ht="6.95" customHeight="1">
      <c r="B83" s="28"/>
      <c r="AR83" s="28"/>
    </row>
    <row r="84" spans="1:90" s="3" customFormat="1" ht="12" customHeight="1">
      <c r="B84" s="44"/>
      <c r="C84" s="23" t="s">
        <v>13</v>
      </c>
      <c r="L84" s="3" t="str">
        <f>K5</f>
        <v>2023/4/24-ZS</v>
      </c>
      <c r="AR84" s="44"/>
    </row>
    <row r="85" spans="1:90" s="4" customFormat="1" ht="36.950000000000003" customHeight="1">
      <c r="B85" s="45"/>
      <c r="C85" s="46" t="s">
        <v>16</v>
      </c>
      <c r="L85" s="184" t="str">
        <f>K6</f>
        <v>Stavební úpravy-3.n.p.-WC.</v>
      </c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  <c r="AJ85" s="185"/>
      <c r="AK85" s="185"/>
      <c r="AL85" s="185"/>
      <c r="AM85" s="185"/>
      <c r="AN85" s="185"/>
      <c r="AO85" s="185"/>
      <c r="AR85" s="45"/>
    </row>
    <row r="86" spans="1:90" s="1" customFormat="1" ht="6.95" customHeight="1">
      <c r="B86" s="28"/>
      <c r="AR86" s="28"/>
    </row>
    <row r="87" spans="1:90" s="1" customFormat="1" ht="12" customHeight="1">
      <c r="B87" s="28"/>
      <c r="C87" s="23" t="s">
        <v>20</v>
      </c>
      <c r="L87" s="47" t="str">
        <f>IF(K8="","",K8)</f>
        <v>B. Němcové 482, Ml. boleslav</v>
      </c>
      <c r="AI87" s="23" t="s">
        <v>22</v>
      </c>
      <c r="AM87" s="186" t="str">
        <f>IF(AN8= "","",AN8)</f>
        <v>14. 5. 2023</v>
      </c>
      <c r="AN87" s="186"/>
      <c r="AR87" s="28"/>
    </row>
    <row r="88" spans="1:90" s="1" customFormat="1" ht="6.95" customHeight="1">
      <c r="B88" s="28"/>
      <c r="AR88" s="28"/>
    </row>
    <row r="89" spans="1:90" s="1" customFormat="1" ht="15.2" customHeight="1">
      <c r="B89" s="28"/>
      <c r="C89" s="23" t="s">
        <v>24</v>
      </c>
      <c r="L89" s="3" t="str">
        <f>IF(E11= "","",E11)</f>
        <v>SZŠ, B. Němcové 482, Mladá Boleslav</v>
      </c>
      <c r="AI89" s="23" t="s">
        <v>31</v>
      </c>
      <c r="AM89" s="187" t="str">
        <f>IF(E17="","",E17)</f>
        <v xml:space="preserve"> </v>
      </c>
      <c r="AN89" s="188"/>
      <c r="AO89" s="188"/>
      <c r="AP89" s="188"/>
      <c r="AR89" s="28"/>
      <c r="AS89" s="189" t="s">
        <v>56</v>
      </c>
      <c r="AT89" s="190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0" s="1" customFormat="1" ht="15.2" customHeight="1">
      <c r="B90" s="28"/>
      <c r="C90" s="23" t="s">
        <v>29</v>
      </c>
      <c r="L90" s="3" t="str">
        <f>IF(E14= "Vyplň údaj","",E14)</f>
        <v/>
      </c>
      <c r="AI90" s="23" t="s">
        <v>34</v>
      </c>
      <c r="AM90" s="187" t="str">
        <f>IF(E20="","",E20)</f>
        <v xml:space="preserve"> </v>
      </c>
      <c r="AN90" s="188"/>
      <c r="AO90" s="188"/>
      <c r="AP90" s="188"/>
      <c r="AR90" s="28"/>
      <c r="AS90" s="191"/>
      <c r="AT90" s="192"/>
      <c r="BD90" s="52"/>
    </row>
    <row r="91" spans="1:90" s="1" customFormat="1" ht="10.9" customHeight="1">
      <c r="B91" s="28"/>
      <c r="AR91" s="28"/>
      <c r="AS91" s="191"/>
      <c r="AT91" s="192"/>
      <c r="BD91" s="52"/>
    </row>
    <row r="92" spans="1:90" s="1" customFormat="1" ht="29.25" customHeight="1">
      <c r="B92" s="28"/>
      <c r="C92" s="179" t="s">
        <v>57</v>
      </c>
      <c r="D92" s="180"/>
      <c r="E92" s="180"/>
      <c r="F92" s="180"/>
      <c r="G92" s="180"/>
      <c r="H92" s="53"/>
      <c r="I92" s="181" t="s">
        <v>58</v>
      </c>
      <c r="J92" s="180"/>
      <c r="K92" s="180"/>
      <c r="L92" s="180"/>
      <c r="M92" s="180"/>
      <c r="N92" s="180"/>
      <c r="O92" s="180"/>
      <c r="P92" s="180"/>
      <c r="Q92" s="180"/>
      <c r="R92" s="180"/>
      <c r="S92" s="180"/>
      <c r="T92" s="180"/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  <c r="AF92" s="180"/>
      <c r="AG92" s="182" t="s">
        <v>59</v>
      </c>
      <c r="AH92" s="180"/>
      <c r="AI92" s="180"/>
      <c r="AJ92" s="180"/>
      <c r="AK92" s="180"/>
      <c r="AL92" s="180"/>
      <c r="AM92" s="180"/>
      <c r="AN92" s="181" t="s">
        <v>60</v>
      </c>
      <c r="AO92" s="180"/>
      <c r="AP92" s="183"/>
      <c r="AQ92" s="54" t="s">
        <v>61</v>
      </c>
      <c r="AR92" s="28"/>
      <c r="AS92" s="55" t="s">
        <v>62</v>
      </c>
      <c r="AT92" s="56" t="s">
        <v>63</v>
      </c>
      <c r="AU92" s="56" t="s">
        <v>64</v>
      </c>
      <c r="AV92" s="56" t="s">
        <v>65</v>
      </c>
      <c r="AW92" s="56" t="s">
        <v>66</v>
      </c>
      <c r="AX92" s="56" t="s">
        <v>67</v>
      </c>
      <c r="AY92" s="56" t="s">
        <v>68</v>
      </c>
      <c r="AZ92" s="56" t="s">
        <v>69</v>
      </c>
      <c r="BA92" s="56" t="s">
        <v>70</v>
      </c>
      <c r="BB92" s="56" t="s">
        <v>71</v>
      </c>
      <c r="BC92" s="56" t="s">
        <v>72</v>
      </c>
      <c r="BD92" s="57" t="s">
        <v>73</v>
      </c>
    </row>
    <row r="93" spans="1:90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0" s="5" customFormat="1" ht="32.450000000000003" customHeight="1">
      <c r="B94" s="59"/>
      <c r="C94" s="60" t="s">
        <v>74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76">
        <f>ROUND(AG95,2)</f>
        <v>0</v>
      </c>
      <c r="AH94" s="176"/>
      <c r="AI94" s="176"/>
      <c r="AJ94" s="176"/>
      <c r="AK94" s="176"/>
      <c r="AL94" s="176"/>
      <c r="AM94" s="176"/>
      <c r="AN94" s="177">
        <f>SUM(AG94,AT94)</f>
        <v>0</v>
      </c>
      <c r="AO94" s="177"/>
      <c r="AP94" s="177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75</v>
      </c>
      <c r="BT94" s="68" t="s">
        <v>76</v>
      </c>
      <c r="BV94" s="68" t="s">
        <v>77</v>
      </c>
      <c r="BW94" s="68" t="s">
        <v>4</v>
      </c>
      <c r="BX94" s="68" t="s">
        <v>78</v>
      </c>
      <c r="CL94" s="68" t="s">
        <v>1</v>
      </c>
    </row>
    <row r="95" spans="1:90" s="6" customFormat="1" ht="24.75" customHeight="1">
      <c r="A95" s="69" t="s">
        <v>79</v>
      </c>
      <c r="B95" s="70"/>
      <c r="C95" s="71"/>
      <c r="D95" s="175" t="s">
        <v>14</v>
      </c>
      <c r="E95" s="175"/>
      <c r="F95" s="175"/>
      <c r="G95" s="175"/>
      <c r="H95" s="175"/>
      <c r="I95" s="72"/>
      <c r="J95" s="175" t="s">
        <v>17</v>
      </c>
      <c r="K95" s="175"/>
      <c r="L95" s="175"/>
      <c r="M95" s="175"/>
      <c r="N95" s="175"/>
      <c r="O95" s="175"/>
      <c r="P95" s="175"/>
      <c r="Q95" s="175"/>
      <c r="R95" s="175"/>
      <c r="S95" s="175"/>
      <c r="T95" s="175"/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  <c r="AF95" s="175"/>
      <c r="AG95" s="173">
        <f>'2023-4-24-ZS - Stavební ú...'!J28</f>
        <v>0</v>
      </c>
      <c r="AH95" s="174"/>
      <c r="AI95" s="174"/>
      <c r="AJ95" s="174"/>
      <c r="AK95" s="174"/>
      <c r="AL95" s="174"/>
      <c r="AM95" s="174"/>
      <c r="AN95" s="173">
        <f>SUM(AG95,AT95)</f>
        <v>0</v>
      </c>
      <c r="AO95" s="174"/>
      <c r="AP95" s="174"/>
      <c r="AQ95" s="73" t="s">
        <v>80</v>
      </c>
      <c r="AR95" s="70"/>
      <c r="AS95" s="74">
        <v>0</v>
      </c>
      <c r="AT95" s="75">
        <f>ROUND(SUM(AV95:AW95),2)</f>
        <v>0</v>
      </c>
      <c r="AU95" s="76">
        <f>'2023-4-24-ZS - Stavební ú...'!P126</f>
        <v>0</v>
      </c>
      <c r="AV95" s="75">
        <f>'2023-4-24-ZS - Stavební ú...'!J31</f>
        <v>0</v>
      </c>
      <c r="AW95" s="75">
        <f>'2023-4-24-ZS - Stavební ú...'!J32</f>
        <v>0</v>
      </c>
      <c r="AX95" s="75">
        <f>'2023-4-24-ZS - Stavební ú...'!J33</f>
        <v>0</v>
      </c>
      <c r="AY95" s="75">
        <f>'2023-4-24-ZS - Stavební ú...'!J34</f>
        <v>0</v>
      </c>
      <c r="AZ95" s="75">
        <f>'2023-4-24-ZS - Stavební ú...'!F31</f>
        <v>0</v>
      </c>
      <c r="BA95" s="75">
        <f>'2023-4-24-ZS - Stavební ú...'!F32</f>
        <v>0</v>
      </c>
      <c r="BB95" s="75">
        <f>'2023-4-24-ZS - Stavební ú...'!F33</f>
        <v>0</v>
      </c>
      <c r="BC95" s="75">
        <f>'2023-4-24-ZS - Stavební ú...'!F34</f>
        <v>0</v>
      </c>
      <c r="BD95" s="77">
        <f>'2023-4-24-ZS - Stavební ú...'!F35</f>
        <v>0</v>
      </c>
      <c r="BT95" s="78" t="s">
        <v>81</v>
      </c>
      <c r="BU95" s="78" t="s">
        <v>82</v>
      </c>
      <c r="BV95" s="78" t="s">
        <v>77</v>
      </c>
      <c r="BW95" s="78" t="s">
        <v>4</v>
      </c>
      <c r="BX95" s="78" t="s">
        <v>78</v>
      </c>
      <c r="CL95" s="78" t="s">
        <v>1</v>
      </c>
    </row>
    <row r="96" spans="1:90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2023-4-24-ZS - Stavební ú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83"/>
  <sheetViews>
    <sheetView showGridLines="0" tabSelected="1" topLeftCell="A141" workbookViewId="0">
      <selection activeCell="G122" sqref="G12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8" t="s">
        <v>5</v>
      </c>
      <c r="M2" s="165"/>
      <c r="N2" s="165"/>
      <c r="O2" s="165"/>
      <c r="P2" s="165"/>
      <c r="Q2" s="165"/>
      <c r="R2" s="165"/>
      <c r="S2" s="165"/>
      <c r="T2" s="165"/>
      <c r="U2" s="165"/>
      <c r="V2" s="165"/>
      <c r="AT2" s="13" t="s">
        <v>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83</v>
      </c>
    </row>
    <row r="4" spans="2:46" ht="24.95" customHeight="1">
      <c r="B4" s="16"/>
      <c r="D4" s="17" t="s">
        <v>84</v>
      </c>
      <c r="L4" s="16"/>
      <c r="M4" s="79" t="s">
        <v>10</v>
      </c>
      <c r="AT4" s="13" t="s">
        <v>3</v>
      </c>
    </row>
    <row r="5" spans="2:46" ht="6.95" customHeight="1">
      <c r="B5" s="16"/>
      <c r="L5" s="16"/>
    </row>
    <row r="6" spans="2:46" s="1" customFormat="1" ht="12" customHeight="1">
      <c r="B6" s="28"/>
      <c r="D6" s="23" t="s">
        <v>16</v>
      </c>
      <c r="L6" s="28"/>
    </row>
    <row r="7" spans="2:46" s="1" customFormat="1" ht="30.6" customHeight="1">
      <c r="B7" s="28"/>
      <c r="E7" s="198" t="s">
        <v>319</v>
      </c>
      <c r="F7" s="197"/>
      <c r="G7" s="197"/>
      <c r="H7" s="197"/>
      <c r="L7" s="28"/>
    </row>
    <row r="8" spans="2:46" s="1" customFormat="1">
      <c r="B8" s="28"/>
      <c r="L8" s="28"/>
    </row>
    <row r="9" spans="2:46" s="1" customFormat="1" ht="12" customHeight="1">
      <c r="B9" s="28"/>
      <c r="D9" s="23" t="s">
        <v>18</v>
      </c>
      <c r="F9" s="21" t="s">
        <v>1</v>
      </c>
      <c r="I9" s="23" t="s">
        <v>19</v>
      </c>
      <c r="J9" s="21" t="s">
        <v>1</v>
      </c>
      <c r="L9" s="28"/>
    </row>
    <row r="10" spans="2:46" s="1" customFormat="1" ht="12" customHeight="1">
      <c r="B10" s="28"/>
      <c r="D10" s="23" t="s">
        <v>20</v>
      </c>
      <c r="F10" s="21" t="s">
        <v>318</v>
      </c>
      <c r="I10" s="23" t="s">
        <v>22</v>
      </c>
      <c r="J10" s="48"/>
      <c r="L10" s="28"/>
    </row>
    <row r="11" spans="2:46" s="1" customFormat="1" ht="10.9" customHeight="1">
      <c r="B11" s="28"/>
      <c r="L11" s="28"/>
    </row>
    <row r="12" spans="2:46" s="1" customFormat="1" ht="12" customHeight="1">
      <c r="B12" s="28"/>
      <c r="D12" s="23" t="s">
        <v>24</v>
      </c>
      <c r="I12" s="23" t="s">
        <v>25</v>
      </c>
      <c r="J12" s="21" t="s">
        <v>26</v>
      </c>
      <c r="L12" s="28"/>
    </row>
    <row r="13" spans="2:46" s="1" customFormat="1" ht="18" customHeight="1">
      <c r="B13" s="28"/>
      <c r="E13" s="21" t="s">
        <v>320</v>
      </c>
      <c r="I13" s="23" t="s">
        <v>28</v>
      </c>
      <c r="J13" s="21" t="s">
        <v>1</v>
      </c>
      <c r="L13" s="28"/>
    </row>
    <row r="14" spans="2:46" s="1" customFormat="1" ht="6.95" customHeight="1">
      <c r="B14" s="28"/>
      <c r="L14" s="28"/>
    </row>
    <row r="15" spans="2:46" s="1" customFormat="1" ht="12" customHeight="1">
      <c r="B15" s="28"/>
      <c r="D15" s="23" t="s">
        <v>29</v>
      </c>
      <c r="I15" s="23" t="s">
        <v>25</v>
      </c>
      <c r="J15" s="24" t="str">
        <f>'Rekapitulace stavby'!AN13</f>
        <v>Vyplň údaj</v>
      </c>
      <c r="L15" s="28"/>
    </row>
    <row r="16" spans="2:46" s="1" customFormat="1" ht="18" customHeight="1">
      <c r="B16" s="28"/>
      <c r="E16" s="199" t="str">
        <f>'Rekapitulace stavby'!E14</f>
        <v>Vyplň údaj</v>
      </c>
      <c r="F16" s="164"/>
      <c r="G16" s="164"/>
      <c r="H16" s="164"/>
      <c r="I16" s="23" t="s">
        <v>28</v>
      </c>
      <c r="J16" s="24" t="str">
        <f>'Rekapitulace stavby'!AN14</f>
        <v>Vyplň údaj</v>
      </c>
      <c r="L16" s="28"/>
    </row>
    <row r="17" spans="2:12" s="1" customFormat="1" ht="6.95" customHeight="1">
      <c r="B17" s="28"/>
      <c r="L17" s="28"/>
    </row>
    <row r="18" spans="2:12" s="1" customFormat="1" ht="12" customHeight="1">
      <c r="B18" s="28"/>
      <c r="D18" s="23" t="s">
        <v>31</v>
      </c>
      <c r="I18" s="23" t="s">
        <v>25</v>
      </c>
      <c r="J18" s="21" t="str">
        <f>IF('Rekapitulace stavby'!AN16="","",'Rekapitulace stavby'!AN16)</f>
        <v/>
      </c>
      <c r="L18" s="28"/>
    </row>
    <row r="19" spans="2:12" s="1" customFormat="1" ht="18" customHeight="1">
      <c r="B19" s="28"/>
      <c r="E19" s="21" t="str">
        <f>IF('Rekapitulace stavby'!E17="","",'Rekapitulace stavby'!E17)</f>
        <v xml:space="preserve"> </v>
      </c>
      <c r="I19" s="23" t="s">
        <v>28</v>
      </c>
      <c r="J19" s="21" t="str">
        <f>IF('Rekapitulace stavby'!AN17="","",'Rekapitulace stavby'!AN17)</f>
        <v/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3" t="s">
        <v>34</v>
      </c>
      <c r="I21" s="23" t="s">
        <v>25</v>
      </c>
      <c r="J21" s="21" t="str">
        <f>IF('Rekapitulace stavby'!AN19="","",'Rekapitulace stavby'!AN19)</f>
        <v/>
      </c>
      <c r="L21" s="28"/>
    </row>
    <row r="22" spans="2:12" s="1" customFormat="1" ht="18" customHeight="1">
      <c r="B22" s="28"/>
      <c r="E22" s="21" t="str">
        <f>IF('Rekapitulace stavby'!E20="","",'Rekapitulace stavby'!E20)</f>
        <v xml:space="preserve"> </v>
      </c>
      <c r="I22" s="23" t="s">
        <v>28</v>
      </c>
      <c r="J22" s="21" t="str">
        <f>IF('Rekapitulace stavby'!AN20="","",'Rekapitulace stavby'!AN20)</f>
        <v/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3" t="s">
        <v>35</v>
      </c>
      <c r="L24" s="28"/>
    </row>
    <row r="25" spans="2:12" s="7" customFormat="1" ht="16.5" customHeight="1">
      <c r="B25" s="80"/>
      <c r="E25" s="169" t="s">
        <v>1</v>
      </c>
      <c r="F25" s="169"/>
      <c r="G25" s="169"/>
      <c r="H25" s="169"/>
      <c r="L25" s="80"/>
    </row>
    <row r="26" spans="2:12" s="1" customFormat="1" ht="6.95" customHeight="1">
      <c r="B26" s="28"/>
      <c r="L26" s="28"/>
    </row>
    <row r="27" spans="2:12" s="1" customFormat="1" ht="6.95" customHeight="1">
      <c r="B27" s="28"/>
      <c r="D27" s="49"/>
      <c r="E27" s="49"/>
      <c r="F27" s="49"/>
      <c r="G27" s="49"/>
      <c r="H27" s="49"/>
      <c r="I27" s="49"/>
      <c r="J27" s="49"/>
      <c r="K27" s="49"/>
      <c r="L27" s="28"/>
    </row>
    <row r="28" spans="2:12" s="1" customFormat="1" ht="25.35" customHeight="1">
      <c r="B28" s="28"/>
      <c r="D28" s="81" t="s">
        <v>36</v>
      </c>
      <c r="J28" s="62">
        <f>ROUND(J126, 2)</f>
        <v>0</v>
      </c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14.45" customHeight="1">
      <c r="B30" s="28"/>
      <c r="F30" s="31" t="s">
        <v>38</v>
      </c>
      <c r="I30" s="31" t="s">
        <v>37</v>
      </c>
      <c r="J30" s="31" t="s">
        <v>39</v>
      </c>
      <c r="L30" s="28"/>
    </row>
    <row r="31" spans="2:12" s="1" customFormat="1" ht="14.45" customHeight="1">
      <c r="B31" s="28"/>
      <c r="D31" s="51" t="s">
        <v>40</v>
      </c>
      <c r="E31" s="23" t="s">
        <v>41</v>
      </c>
      <c r="F31" s="82">
        <f>ROUND((SUM(BE126:BE182)),  2)</f>
        <v>0</v>
      </c>
      <c r="I31" s="83">
        <v>0.21</v>
      </c>
      <c r="J31" s="82">
        <f>ROUND(((SUM(BE126:BE182))*I31),  2)</f>
        <v>0</v>
      </c>
      <c r="L31" s="28"/>
    </row>
    <row r="32" spans="2:12" s="1" customFormat="1" ht="14.45" customHeight="1">
      <c r="B32" s="28"/>
      <c r="E32" s="23" t="s">
        <v>42</v>
      </c>
      <c r="F32" s="82">
        <f>ROUND((SUM(BF126:BF182)),  2)</f>
        <v>0</v>
      </c>
      <c r="I32" s="83">
        <v>0.15</v>
      </c>
      <c r="J32" s="82">
        <f>ROUND(((SUM(BF126:BF182))*I32),  2)</f>
        <v>0</v>
      </c>
      <c r="L32" s="28"/>
    </row>
    <row r="33" spans="2:12" s="1" customFormat="1" ht="14.45" hidden="1" customHeight="1">
      <c r="B33" s="28"/>
      <c r="E33" s="23" t="s">
        <v>43</v>
      </c>
      <c r="F33" s="82">
        <f>ROUND((SUM(BG126:BG182)),  2)</f>
        <v>0</v>
      </c>
      <c r="I33" s="83">
        <v>0.21</v>
      </c>
      <c r="J33" s="82">
        <f>0</f>
        <v>0</v>
      </c>
      <c r="L33" s="28"/>
    </row>
    <row r="34" spans="2:12" s="1" customFormat="1" ht="14.45" hidden="1" customHeight="1">
      <c r="B34" s="28"/>
      <c r="E34" s="23" t="s">
        <v>44</v>
      </c>
      <c r="F34" s="82">
        <f>ROUND((SUM(BH126:BH182)),  2)</f>
        <v>0</v>
      </c>
      <c r="I34" s="83">
        <v>0.15</v>
      </c>
      <c r="J34" s="82">
        <f>0</f>
        <v>0</v>
      </c>
      <c r="L34" s="28"/>
    </row>
    <row r="35" spans="2:12" s="1" customFormat="1" ht="14.45" hidden="1" customHeight="1">
      <c r="B35" s="28"/>
      <c r="E35" s="23" t="s">
        <v>45</v>
      </c>
      <c r="F35" s="82">
        <f>ROUND((SUM(BI126:BI182)),  2)</f>
        <v>0</v>
      </c>
      <c r="I35" s="83">
        <v>0</v>
      </c>
      <c r="J35" s="82">
        <f>0</f>
        <v>0</v>
      </c>
      <c r="L35" s="28"/>
    </row>
    <row r="36" spans="2:12" s="1" customFormat="1" ht="6.95" customHeight="1">
      <c r="B36" s="28"/>
      <c r="L36" s="28"/>
    </row>
    <row r="37" spans="2:12" s="1" customFormat="1" ht="25.35" customHeight="1">
      <c r="B37" s="28"/>
      <c r="C37" s="84"/>
      <c r="D37" s="85" t="s">
        <v>46</v>
      </c>
      <c r="E37" s="53"/>
      <c r="F37" s="53"/>
      <c r="G37" s="86" t="s">
        <v>47</v>
      </c>
      <c r="H37" s="87" t="s">
        <v>48</v>
      </c>
      <c r="I37" s="53"/>
      <c r="J37" s="88">
        <f>SUM(J28:J35)</f>
        <v>0</v>
      </c>
      <c r="K37" s="89"/>
      <c r="L37" s="28"/>
    </row>
    <row r="38" spans="2:12" s="1" customFormat="1" ht="14.45" customHeight="1">
      <c r="B38" s="28"/>
      <c r="L38" s="28"/>
    </row>
    <row r="39" spans="2:12" ht="14.45" customHeight="1">
      <c r="B39" s="16"/>
      <c r="L39" s="16"/>
    </row>
    <row r="40" spans="2:12" ht="14.45" customHeight="1">
      <c r="B40" s="16"/>
      <c r="L40" s="1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51</v>
      </c>
      <c r="E61" s="30"/>
      <c r="F61" s="90" t="s">
        <v>52</v>
      </c>
      <c r="G61" s="39" t="s">
        <v>51</v>
      </c>
      <c r="H61" s="30"/>
      <c r="I61" s="30"/>
      <c r="J61" s="91" t="s">
        <v>52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53</v>
      </c>
      <c r="E65" s="38"/>
      <c r="F65" s="38"/>
      <c r="G65" s="37" t="s">
        <v>54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51</v>
      </c>
      <c r="E76" s="30"/>
      <c r="F76" s="90" t="s">
        <v>52</v>
      </c>
      <c r="G76" s="39" t="s">
        <v>51</v>
      </c>
      <c r="H76" s="30"/>
      <c r="I76" s="30"/>
      <c r="J76" s="91" t="s">
        <v>52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hidden="1" customHeight="1">
      <c r="B82" s="28"/>
      <c r="C82" s="17" t="s">
        <v>85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3" t="s">
        <v>16</v>
      </c>
      <c r="L84" s="28"/>
    </row>
    <row r="85" spans="2:47" s="1" customFormat="1" ht="16.5" hidden="1" customHeight="1">
      <c r="B85" s="28"/>
      <c r="E85" s="184" t="str">
        <f>E7</f>
        <v>Rekonstrukce a vznik učeben společensko - vědních předmětů, odborná učebna psychologie_rekonstrukce sociálních zařízení</v>
      </c>
      <c r="F85" s="197"/>
      <c r="G85" s="197"/>
      <c r="H85" s="197"/>
      <c r="L85" s="28"/>
    </row>
    <row r="86" spans="2:47" s="1" customFormat="1" ht="6.95" hidden="1" customHeight="1">
      <c r="B86" s="28"/>
      <c r="L86" s="28"/>
    </row>
    <row r="87" spans="2:47" s="1" customFormat="1" ht="12" hidden="1" customHeight="1">
      <c r="B87" s="28"/>
      <c r="C87" s="23" t="s">
        <v>20</v>
      </c>
      <c r="F87" s="21" t="str">
        <f>F10</f>
        <v>B. Němcové 482, Mladá Boleslav</v>
      </c>
      <c r="I87" s="23" t="s">
        <v>22</v>
      </c>
      <c r="J87" s="48" t="str">
        <f>IF(J10="","",J10)</f>
        <v/>
      </c>
      <c r="L87" s="28"/>
    </row>
    <row r="88" spans="2:47" s="1" customFormat="1" ht="6.95" hidden="1" customHeight="1">
      <c r="B88" s="28"/>
      <c r="L88" s="28"/>
    </row>
    <row r="89" spans="2:47" s="1" customFormat="1" ht="15.2" hidden="1" customHeight="1">
      <c r="B89" s="28"/>
      <c r="C89" s="23" t="s">
        <v>24</v>
      </c>
      <c r="F89" s="21" t="str">
        <f>E13</f>
        <v>SZŠ a VOŠZ, Mladá Boleslav, B. Němcové 482</v>
      </c>
      <c r="I89" s="23" t="s">
        <v>31</v>
      </c>
      <c r="J89" s="26" t="str">
        <f>E19</f>
        <v xml:space="preserve"> </v>
      </c>
      <c r="L89" s="28"/>
    </row>
    <row r="90" spans="2:47" s="1" customFormat="1" ht="15.2" hidden="1" customHeight="1">
      <c r="B90" s="28"/>
      <c r="C90" s="23" t="s">
        <v>29</v>
      </c>
      <c r="F90" s="21" t="str">
        <f>IF(E16="","",E16)</f>
        <v>Vyplň údaj</v>
      </c>
      <c r="I90" s="23" t="s">
        <v>34</v>
      </c>
      <c r="J90" s="26" t="str">
        <f>E22</f>
        <v xml:space="preserve"> </v>
      </c>
      <c r="L90" s="28"/>
    </row>
    <row r="91" spans="2:47" s="1" customFormat="1" ht="10.35" hidden="1" customHeight="1">
      <c r="B91" s="28"/>
      <c r="L91" s="28"/>
    </row>
    <row r="92" spans="2:47" s="1" customFormat="1" ht="29.25" hidden="1" customHeight="1">
      <c r="B92" s="28"/>
      <c r="C92" s="92" t="s">
        <v>86</v>
      </c>
      <c r="D92" s="84"/>
      <c r="E92" s="84"/>
      <c r="F92" s="84"/>
      <c r="G92" s="84"/>
      <c r="H92" s="84"/>
      <c r="I92" s="84"/>
      <c r="J92" s="93" t="s">
        <v>87</v>
      </c>
      <c r="K92" s="84"/>
      <c r="L92" s="28"/>
    </row>
    <row r="93" spans="2:47" s="1" customFormat="1" ht="10.35" hidden="1" customHeight="1">
      <c r="B93" s="28"/>
      <c r="L93" s="28"/>
    </row>
    <row r="94" spans="2:47" s="1" customFormat="1" ht="22.9" hidden="1" customHeight="1">
      <c r="B94" s="28"/>
      <c r="C94" s="94" t="s">
        <v>88</v>
      </c>
      <c r="J94" s="62">
        <f>J126</f>
        <v>0</v>
      </c>
      <c r="L94" s="28"/>
      <c r="AU94" s="13" t="s">
        <v>89</v>
      </c>
    </row>
    <row r="95" spans="2:47" s="8" customFormat="1" ht="24.95" hidden="1" customHeight="1">
      <c r="B95" s="95"/>
      <c r="D95" s="96" t="s">
        <v>90</v>
      </c>
      <c r="E95" s="97"/>
      <c r="F95" s="97"/>
      <c r="G95" s="97"/>
      <c r="H95" s="97"/>
      <c r="I95" s="97"/>
      <c r="J95" s="98">
        <f>J127</f>
        <v>0</v>
      </c>
      <c r="L95" s="95"/>
    </row>
    <row r="96" spans="2:47" s="9" customFormat="1" ht="19.899999999999999" hidden="1" customHeight="1">
      <c r="B96" s="99"/>
      <c r="D96" s="100" t="s">
        <v>91</v>
      </c>
      <c r="E96" s="101"/>
      <c r="F96" s="101"/>
      <c r="G96" s="101"/>
      <c r="H96" s="101"/>
      <c r="I96" s="101"/>
      <c r="J96" s="102">
        <f>J128</f>
        <v>0</v>
      </c>
      <c r="L96" s="99"/>
    </row>
    <row r="97" spans="2:12" s="9" customFormat="1" ht="19.899999999999999" hidden="1" customHeight="1">
      <c r="B97" s="99"/>
      <c r="D97" s="100" t="s">
        <v>92</v>
      </c>
      <c r="E97" s="101"/>
      <c r="F97" s="101"/>
      <c r="G97" s="101"/>
      <c r="H97" s="101"/>
      <c r="I97" s="101"/>
      <c r="J97" s="102">
        <f>J132</f>
        <v>0</v>
      </c>
      <c r="L97" s="99"/>
    </row>
    <row r="98" spans="2:12" s="9" customFormat="1" ht="19.899999999999999" hidden="1" customHeight="1">
      <c r="B98" s="99"/>
      <c r="D98" s="100" t="s">
        <v>93</v>
      </c>
      <c r="E98" s="101"/>
      <c r="F98" s="101"/>
      <c r="G98" s="101"/>
      <c r="H98" s="101"/>
      <c r="I98" s="101"/>
      <c r="J98" s="102">
        <f>J140</f>
        <v>0</v>
      </c>
      <c r="L98" s="99"/>
    </row>
    <row r="99" spans="2:12" s="9" customFormat="1" ht="19.899999999999999" hidden="1" customHeight="1">
      <c r="B99" s="99"/>
      <c r="D99" s="100" t="s">
        <v>94</v>
      </c>
      <c r="E99" s="101"/>
      <c r="F99" s="101"/>
      <c r="G99" s="101"/>
      <c r="H99" s="101"/>
      <c r="I99" s="101"/>
      <c r="J99" s="102">
        <f>J147</f>
        <v>0</v>
      </c>
      <c r="L99" s="99"/>
    </row>
    <row r="100" spans="2:12" s="9" customFormat="1" ht="19.899999999999999" hidden="1" customHeight="1">
      <c r="B100" s="99"/>
      <c r="D100" s="100" t="s">
        <v>95</v>
      </c>
      <c r="E100" s="101"/>
      <c r="F100" s="101"/>
      <c r="G100" s="101"/>
      <c r="H100" s="101"/>
      <c r="I100" s="101"/>
      <c r="J100" s="102">
        <f>J152</f>
        <v>0</v>
      </c>
      <c r="L100" s="99"/>
    </row>
    <row r="101" spans="2:12" s="8" customFormat="1" ht="24.95" hidden="1" customHeight="1">
      <c r="B101" s="95"/>
      <c r="D101" s="96" t="s">
        <v>96</v>
      </c>
      <c r="E101" s="97"/>
      <c r="F101" s="97"/>
      <c r="G101" s="97"/>
      <c r="H101" s="97"/>
      <c r="I101" s="97"/>
      <c r="J101" s="98">
        <f>J154</f>
        <v>0</v>
      </c>
      <c r="L101" s="95"/>
    </row>
    <row r="102" spans="2:12" s="9" customFormat="1" ht="19.899999999999999" hidden="1" customHeight="1">
      <c r="B102" s="99"/>
      <c r="D102" s="100" t="s">
        <v>97</v>
      </c>
      <c r="E102" s="101"/>
      <c r="F102" s="101"/>
      <c r="G102" s="101"/>
      <c r="H102" s="101"/>
      <c r="I102" s="101"/>
      <c r="J102" s="102">
        <f>J155</f>
        <v>0</v>
      </c>
      <c r="L102" s="99"/>
    </row>
    <row r="103" spans="2:12" s="9" customFormat="1" ht="19.899999999999999" hidden="1" customHeight="1">
      <c r="B103" s="99"/>
      <c r="D103" s="100" t="s">
        <v>98</v>
      </c>
      <c r="E103" s="101"/>
      <c r="F103" s="101"/>
      <c r="G103" s="101"/>
      <c r="H103" s="101"/>
      <c r="I103" s="101"/>
      <c r="J103" s="102">
        <f>J160</f>
        <v>0</v>
      </c>
      <c r="L103" s="99"/>
    </row>
    <row r="104" spans="2:12" s="9" customFormat="1" ht="19.899999999999999" hidden="1" customHeight="1">
      <c r="B104" s="99"/>
      <c r="D104" s="100" t="s">
        <v>99</v>
      </c>
      <c r="E104" s="101"/>
      <c r="F104" s="101"/>
      <c r="G104" s="101"/>
      <c r="H104" s="101"/>
      <c r="I104" s="101"/>
      <c r="J104" s="102">
        <f>J162</f>
        <v>0</v>
      </c>
      <c r="L104" s="99"/>
    </row>
    <row r="105" spans="2:12" s="9" customFormat="1" ht="19.899999999999999" hidden="1" customHeight="1">
      <c r="B105" s="99"/>
      <c r="D105" s="100" t="s">
        <v>100</v>
      </c>
      <c r="E105" s="101"/>
      <c r="F105" s="101"/>
      <c r="G105" s="101"/>
      <c r="H105" s="101"/>
      <c r="I105" s="101"/>
      <c r="J105" s="102">
        <f>J169</f>
        <v>0</v>
      </c>
      <c r="L105" s="99"/>
    </row>
    <row r="106" spans="2:12" s="9" customFormat="1" ht="19.899999999999999" hidden="1" customHeight="1">
      <c r="B106" s="99"/>
      <c r="D106" s="100" t="s">
        <v>101</v>
      </c>
      <c r="E106" s="101"/>
      <c r="F106" s="101"/>
      <c r="G106" s="101"/>
      <c r="H106" s="101"/>
      <c r="I106" s="101"/>
      <c r="J106" s="102">
        <f>J177</f>
        <v>0</v>
      </c>
      <c r="L106" s="99"/>
    </row>
    <row r="107" spans="2:12" s="9" customFormat="1" ht="19.899999999999999" hidden="1" customHeight="1">
      <c r="B107" s="99"/>
      <c r="D107" s="100" t="s">
        <v>102</v>
      </c>
      <c r="E107" s="101"/>
      <c r="F107" s="101"/>
      <c r="G107" s="101"/>
      <c r="H107" s="101"/>
      <c r="I107" s="101"/>
      <c r="J107" s="102">
        <f>J179</f>
        <v>0</v>
      </c>
      <c r="L107" s="99"/>
    </row>
    <row r="108" spans="2:12" s="8" customFormat="1" ht="24.95" hidden="1" customHeight="1">
      <c r="B108" s="95"/>
      <c r="D108" s="96" t="s">
        <v>103</v>
      </c>
      <c r="E108" s="97"/>
      <c r="F108" s="97"/>
      <c r="G108" s="97"/>
      <c r="H108" s="97"/>
      <c r="I108" s="97"/>
      <c r="J108" s="98">
        <f>J182</f>
        <v>0</v>
      </c>
      <c r="L108" s="95"/>
    </row>
    <row r="109" spans="2:12" s="1" customFormat="1" ht="21.75" hidden="1" customHeight="1">
      <c r="B109" s="28"/>
      <c r="L109" s="28"/>
    </row>
    <row r="110" spans="2:12" s="1" customFormat="1" ht="6.95" hidden="1" customHeight="1"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28"/>
    </row>
    <row r="111" spans="2:12" hidden="1"/>
    <row r="112" spans="2:12" hidden="1"/>
    <row r="113" spans="2:63" hidden="1"/>
    <row r="114" spans="2:63" s="1" customFormat="1" ht="6.95" customHeight="1"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28"/>
    </row>
    <row r="115" spans="2:63" s="1" customFormat="1" ht="24.95" customHeight="1">
      <c r="B115" s="28"/>
      <c r="C115" s="17" t="s">
        <v>104</v>
      </c>
      <c r="L115" s="28"/>
    </row>
    <row r="116" spans="2:63" s="1" customFormat="1" ht="6.95" customHeight="1">
      <c r="B116" s="28"/>
      <c r="L116" s="28"/>
    </row>
    <row r="117" spans="2:63" s="1" customFormat="1" ht="12" customHeight="1">
      <c r="B117" s="28"/>
      <c r="C117" s="23" t="s">
        <v>16</v>
      </c>
      <c r="L117" s="28"/>
    </row>
    <row r="118" spans="2:63" s="1" customFormat="1" ht="39" customHeight="1">
      <c r="B118" s="28"/>
      <c r="E118" s="184" t="str">
        <f>E7</f>
        <v>Rekonstrukce a vznik učeben společensko - vědních předmětů, odborná učebna psychologie_rekonstrukce sociálních zařízení</v>
      </c>
      <c r="F118" s="197"/>
      <c r="G118" s="197"/>
      <c r="H118" s="197"/>
      <c r="L118" s="28"/>
    </row>
    <row r="119" spans="2:63" s="1" customFormat="1" ht="6.95" customHeight="1">
      <c r="B119" s="28"/>
      <c r="L119" s="28"/>
    </row>
    <row r="120" spans="2:63" s="1" customFormat="1" ht="12" customHeight="1">
      <c r="B120" s="28"/>
      <c r="C120" s="23" t="s">
        <v>20</v>
      </c>
      <c r="F120" s="21" t="s">
        <v>318</v>
      </c>
      <c r="I120" s="23" t="s">
        <v>22</v>
      </c>
      <c r="J120" s="48" t="str">
        <f>IF(J10="","",J10)</f>
        <v/>
      </c>
      <c r="L120" s="28"/>
    </row>
    <row r="121" spans="2:63" s="1" customFormat="1" ht="6.95" customHeight="1">
      <c r="B121" s="28"/>
      <c r="L121" s="28"/>
    </row>
    <row r="122" spans="2:63" s="1" customFormat="1" ht="15.2" customHeight="1">
      <c r="B122" s="28"/>
      <c r="C122" s="23" t="s">
        <v>24</v>
      </c>
      <c r="F122" s="21" t="str">
        <f>E13</f>
        <v>SZŠ a VOŠZ, Mladá Boleslav, B. Němcové 482</v>
      </c>
      <c r="I122" s="23" t="s">
        <v>31</v>
      </c>
      <c r="J122" s="26" t="str">
        <f>E19</f>
        <v xml:space="preserve"> </v>
      </c>
      <c r="L122" s="28"/>
    </row>
    <row r="123" spans="2:63" s="1" customFormat="1" ht="15.2" customHeight="1">
      <c r="B123" s="28"/>
      <c r="C123" s="23" t="s">
        <v>29</v>
      </c>
      <c r="F123" s="21" t="str">
        <f>IF(E16="","",E16)</f>
        <v>Vyplň údaj</v>
      </c>
      <c r="I123" s="23" t="s">
        <v>34</v>
      </c>
      <c r="J123" s="26" t="str">
        <f>E22</f>
        <v xml:space="preserve"> </v>
      </c>
      <c r="L123" s="28"/>
    </row>
    <row r="124" spans="2:63" s="1" customFormat="1" ht="10.35" customHeight="1">
      <c r="B124" s="28"/>
      <c r="L124" s="28"/>
    </row>
    <row r="125" spans="2:63" s="10" customFormat="1" ht="29.25" customHeight="1">
      <c r="B125" s="103"/>
      <c r="C125" s="104" t="s">
        <v>105</v>
      </c>
      <c r="D125" s="105" t="s">
        <v>61</v>
      </c>
      <c r="E125" s="105" t="s">
        <v>57</v>
      </c>
      <c r="F125" s="105" t="s">
        <v>58</v>
      </c>
      <c r="G125" s="105" t="s">
        <v>106</v>
      </c>
      <c r="H125" s="105" t="s">
        <v>107</v>
      </c>
      <c r="I125" s="105" t="s">
        <v>108</v>
      </c>
      <c r="J125" s="106" t="s">
        <v>87</v>
      </c>
      <c r="K125" s="107" t="s">
        <v>109</v>
      </c>
      <c r="L125" s="103"/>
      <c r="M125" s="55" t="s">
        <v>1</v>
      </c>
      <c r="N125" s="56" t="s">
        <v>40</v>
      </c>
      <c r="O125" s="56" t="s">
        <v>110</v>
      </c>
      <c r="P125" s="56" t="s">
        <v>111</v>
      </c>
      <c r="Q125" s="56" t="s">
        <v>112</v>
      </c>
      <c r="R125" s="56" t="s">
        <v>113</v>
      </c>
      <c r="S125" s="56" t="s">
        <v>114</v>
      </c>
      <c r="T125" s="57" t="s">
        <v>115</v>
      </c>
    </row>
    <row r="126" spans="2:63" s="1" customFormat="1" ht="22.9" customHeight="1">
      <c r="B126" s="28"/>
      <c r="C126" s="60" t="s">
        <v>116</v>
      </c>
      <c r="J126" s="108">
        <f>BK126</f>
        <v>0</v>
      </c>
      <c r="L126" s="28"/>
      <c r="M126" s="58"/>
      <c r="N126" s="49"/>
      <c r="O126" s="49"/>
      <c r="P126" s="109">
        <f>P127+P154+P182</f>
        <v>0</v>
      </c>
      <c r="Q126" s="49"/>
      <c r="R126" s="109">
        <f>R127+R154+R182</f>
        <v>14.071137799999999</v>
      </c>
      <c r="S126" s="49"/>
      <c r="T126" s="110">
        <f>T127+T154+T182</f>
        <v>19.190490000000004</v>
      </c>
      <c r="AT126" s="13" t="s">
        <v>75</v>
      </c>
      <c r="AU126" s="13" t="s">
        <v>89</v>
      </c>
      <c r="BK126" s="111">
        <f>BK127+BK154+BK182</f>
        <v>0</v>
      </c>
    </row>
    <row r="127" spans="2:63" s="11" customFormat="1" ht="25.9" customHeight="1">
      <c r="B127" s="112"/>
      <c r="D127" s="113" t="s">
        <v>75</v>
      </c>
      <c r="E127" s="114" t="s">
        <v>117</v>
      </c>
      <c r="F127" s="114" t="s">
        <v>118</v>
      </c>
      <c r="I127" s="115"/>
      <c r="J127" s="116">
        <f>BK127</f>
        <v>0</v>
      </c>
      <c r="L127" s="112"/>
      <c r="M127" s="117"/>
      <c r="P127" s="118">
        <f>P128+P132+P140+P147+P152</f>
        <v>0</v>
      </c>
      <c r="R127" s="118">
        <f>R128+R132+R140+R147+R152</f>
        <v>11.873069999999998</v>
      </c>
      <c r="T127" s="119">
        <f>T128+T132+T140+T147+T152</f>
        <v>18.190490000000004</v>
      </c>
      <c r="AR127" s="113" t="s">
        <v>81</v>
      </c>
      <c r="AT127" s="120" t="s">
        <v>75</v>
      </c>
      <c r="AU127" s="120" t="s">
        <v>76</v>
      </c>
      <c r="AY127" s="113" t="s">
        <v>119</v>
      </c>
      <c r="BK127" s="121">
        <f>BK128+BK132+BK140+BK147+BK152</f>
        <v>0</v>
      </c>
    </row>
    <row r="128" spans="2:63" s="11" customFormat="1" ht="22.9" customHeight="1">
      <c r="B128" s="112"/>
      <c r="D128" s="113" t="s">
        <v>75</v>
      </c>
      <c r="E128" s="122" t="s">
        <v>120</v>
      </c>
      <c r="F128" s="122" t="s">
        <v>121</v>
      </c>
      <c r="I128" s="115"/>
      <c r="J128" s="123">
        <f>BK128</f>
        <v>0</v>
      </c>
      <c r="L128" s="112"/>
      <c r="M128" s="117"/>
      <c r="P128" s="118">
        <f>SUM(P129:P131)</f>
        <v>0</v>
      </c>
      <c r="R128" s="118">
        <f>SUM(R129:R131)</f>
        <v>2.1310699999999998</v>
      </c>
      <c r="T128" s="119">
        <f>SUM(T129:T131)</f>
        <v>0</v>
      </c>
      <c r="AR128" s="113" t="s">
        <v>81</v>
      </c>
      <c r="AT128" s="120" t="s">
        <v>75</v>
      </c>
      <c r="AU128" s="120" t="s">
        <v>81</v>
      </c>
      <c r="AY128" s="113" t="s">
        <v>119</v>
      </c>
      <c r="BK128" s="121">
        <f>SUM(BK129:BK131)</f>
        <v>0</v>
      </c>
    </row>
    <row r="129" spans="2:65" s="1" customFormat="1" ht="24.2" customHeight="1">
      <c r="B129" s="124"/>
      <c r="C129" s="125" t="s">
        <v>122</v>
      </c>
      <c r="D129" s="125" t="s">
        <v>123</v>
      </c>
      <c r="E129" s="126" t="s">
        <v>124</v>
      </c>
      <c r="F129" s="127" t="s">
        <v>125</v>
      </c>
      <c r="G129" s="128" t="s">
        <v>126</v>
      </c>
      <c r="H129" s="129">
        <v>4</v>
      </c>
      <c r="I129" s="130"/>
      <c r="J129" s="131">
        <f>ROUND(I129*H129,2)</f>
        <v>0</v>
      </c>
      <c r="K129" s="132"/>
      <c r="L129" s="28"/>
      <c r="M129" s="133" t="s">
        <v>1</v>
      </c>
      <c r="N129" s="134" t="s">
        <v>41</v>
      </c>
      <c r="P129" s="135">
        <f>O129*H129</f>
        <v>0</v>
      </c>
      <c r="Q129" s="135">
        <v>2.588E-2</v>
      </c>
      <c r="R129" s="135">
        <f>Q129*H129</f>
        <v>0.10352</v>
      </c>
      <c r="S129" s="135">
        <v>0</v>
      </c>
      <c r="T129" s="136">
        <f>S129*H129</f>
        <v>0</v>
      </c>
      <c r="AR129" s="137" t="s">
        <v>127</v>
      </c>
      <c r="AT129" s="137" t="s">
        <v>123</v>
      </c>
      <c r="AU129" s="137" t="s">
        <v>83</v>
      </c>
      <c r="AY129" s="13" t="s">
        <v>119</v>
      </c>
      <c r="BE129" s="138">
        <f>IF(N129="základní",J129,0)</f>
        <v>0</v>
      </c>
      <c r="BF129" s="138">
        <f>IF(N129="snížená",J129,0)</f>
        <v>0</v>
      </c>
      <c r="BG129" s="138">
        <f>IF(N129="zákl. přenesená",J129,0)</f>
        <v>0</v>
      </c>
      <c r="BH129" s="138">
        <f>IF(N129="sníž. přenesená",J129,0)</f>
        <v>0</v>
      </c>
      <c r="BI129" s="138">
        <f>IF(N129="nulová",J129,0)</f>
        <v>0</v>
      </c>
      <c r="BJ129" s="13" t="s">
        <v>81</v>
      </c>
      <c r="BK129" s="138">
        <f>ROUND(I129*H129,2)</f>
        <v>0</v>
      </c>
      <c r="BL129" s="13" t="s">
        <v>127</v>
      </c>
      <c r="BM129" s="137" t="s">
        <v>128</v>
      </c>
    </row>
    <row r="130" spans="2:65" s="1" customFormat="1" ht="16.5" customHeight="1">
      <c r="B130" s="124"/>
      <c r="C130" s="139" t="s">
        <v>129</v>
      </c>
      <c r="D130" s="139" t="s">
        <v>130</v>
      </c>
      <c r="E130" s="140" t="s">
        <v>131</v>
      </c>
      <c r="F130" s="141" t="s">
        <v>132</v>
      </c>
      <c r="G130" s="142" t="s">
        <v>126</v>
      </c>
      <c r="H130" s="143">
        <v>4</v>
      </c>
      <c r="I130" s="144"/>
      <c r="J130" s="145">
        <f>ROUND(I130*H130,2)</f>
        <v>0</v>
      </c>
      <c r="K130" s="146"/>
      <c r="L130" s="147"/>
      <c r="M130" s="148" t="s">
        <v>1</v>
      </c>
      <c r="N130" s="149" t="s">
        <v>41</v>
      </c>
      <c r="P130" s="135">
        <f>O130*H130</f>
        <v>0</v>
      </c>
      <c r="Q130" s="135">
        <v>6.3E-2</v>
      </c>
      <c r="R130" s="135">
        <f>Q130*H130</f>
        <v>0.252</v>
      </c>
      <c r="S130" s="135">
        <v>0</v>
      </c>
      <c r="T130" s="136">
        <f>S130*H130</f>
        <v>0</v>
      </c>
      <c r="AR130" s="137" t="s">
        <v>133</v>
      </c>
      <c r="AT130" s="137" t="s">
        <v>130</v>
      </c>
      <c r="AU130" s="137" t="s">
        <v>83</v>
      </c>
      <c r="AY130" s="13" t="s">
        <v>119</v>
      </c>
      <c r="BE130" s="138">
        <f>IF(N130="základní",J130,0)</f>
        <v>0</v>
      </c>
      <c r="BF130" s="138">
        <f>IF(N130="snížená",J130,0)</f>
        <v>0</v>
      </c>
      <c r="BG130" s="138">
        <f>IF(N130="zákl. přenesená",J130,0)</f>
        <v>0</v>
      </c>
      <c r="BH130" s="138">
        <f>IF(N130="sníž. přenesená",J130,0)</f>
        <v>0</v>
      </c>
      <c r="BI130" s="138">
        <f>IF(N130="nulová",J130,0)</f>
        <v>0</v>
      </c>
      <c r="BJ130" s="13" t="s">
        <v>81</v>
      </c>
      <c r="BK130" s="138">
        <f>ROUND(I130*H130,2)</f>
        <v>0</v>
      </c>
      <c r="BL130" s="13" t="s">
        <v>127</v>
      </c>
      <c r="BM130" s="137" t="s">
        <v>134</v>
      </c>
    </row>
    <row r="131" spans="2:65" s="1" customFormat="1" ht="24.2" customHeight="1">
      <c r="B131" s="124"/>
      <c r="C131" s="125" t="s">
        <v>135</v>
      </c>
      <c r="D131" s="125" t="s">
        <v>123</v>
      </c>
      <c r="E131" s="126" t="s">
        <v>136</v>
      </c>
      <c r="F131" s="127" t="s">
        <v>137</v>
      </c>
      <c r="G131" s="128" t="s">
        <v>138</v>
      </c>
      <c r="H131" s="129">
        <v>7</v>
      </c>
      <c r="I131" s="130"/>
      <c r="J131" s="131">
        <f>ROUND(I131*H131,2)</f>
        <v>0</v>
      </c>
      <c r="K131" s="132"/>
      <c r="L131" s="28"/>
      <c r="M131" s="133" t="s">
        <v>1</v>
      </c>
      <c r="N131" s="134" t="s">
        <v>41</v>
      </c>
      <c r="P131" s="135">
        <f>O131*H131</f>
        <v>0</v>
      </c>
      <c r="Q131" s="135">
        <v>0.25364999999999999</v>
      </c>
      <c r="R131" s="135">
        <f>Q131*H131</f>
        <v>1.77555</v>
      </c>
      <c r="S131" s="135">
        <v>0</v>
      </c>
      <c r="T131" s="136">
        <f>S131*H131</f>
        <v>0</v>
      </c>
      <c r="AR131" s="137" t="s">
        <v>127</v>
      </c>
      <c r="AT131" s="137" t="s">
        <v>123</v>
      </c>
      <c r="AU131" s="137" t="s">
        <v>83</v>
      </c>
      <c r="AY131" s="13" t="s">
        <v>119</v>
      </c>
      <c r="BE131" s="138">
        <f>IF(N131="základní",J131,0)</f>
        <v>0</v>
      </c>
      <c r="BF131" s="138">
        <f>IF(N131="snížená",J131,0)</f>
        <v>0</v>
      </c>
      <c r="BG131" s="138">
        <f>IF(N131="zákl. přenesená",J131,0)</f>
        <v>0</v>
      </c>
      <c r="BH131" s="138">
        <f>IF(N131="sníž. přenesená",J131,0)</f>
        <v>0</v>
      </c>
      <c r="BI131" s="138">
        <f>IF(N131="nulová",J131,0)</f>
        <v>0</v>
      </c>
      <c r="BJ131" s="13" t="s">
        <v>81</v>
      </c>
      <c r="BK131" s="138">
        <f>ROUND(I131*H131,2)</f>
        <v>0</v>
      </c>
      <c r="BL131" s="13" t="s">
        <v>127</v>
      </c>
      <c r="BM131" s="137" t="s">
        <v>139</v>
      </c>
    </row>
    <row r="132" spans="2:65" s="11" customFormat="1" ht="22.9" customHeight="1">
      <c r="B132" s="112"/>
      <c r="D132" s="113" t="s">
        <v>75</v>
      </c>
      <c r="E132" s="122" t="s">
        <v>140</v>
      </c>
      <c r="F132" s="122" t="s">
        <v>141</v>
      </c>
      <c r="I132" s="115"/>
      <c r="J132" s="123">
        <f>BK132</f>
        <v>0</v>
      </c>
      <c r="L132" s="112"/>
      <c r="M132" s="117"/>
      <c r="P132" s="118">
        <f>SUM(P133:P139)</f>
        <v>0</v>
      </c>
      <c r="R132" s="118">
        <f>SUM(R133:R139)</f>
        <v>9.7377999999999982</v>
      </c>
      <c r="T132" s="119">
        <f>SUM(T133:T139)</f>
        <v>0</v>
      </c>
      <c r="AR132" s="113" t="s">
        <v>81</v>
      </c>
      <c r="AT132" s="120" t="s">
        <v>75</v>
      </c>
      <c r="AU132" s="120" t="s">
        <v>81</v>
      </c>
      <c r="AY132" s="113" t="s">
        <v>119</v>
      </c>
      <c r="BK132" s="121">
        <f>SUM(BK133:BK139)</f>
        <v>0</v>
      </c>
    </row>
    <row r="133" spans="2:65" s="1" customFormat="1" ht="21.75" customHeight="1">
      <c r="B133" s="124"/>
      <c r="C133" s="125" t="s">
        <v>142</v>
      </c>
      <c r="D133" s="125" t="s">
        <v>123</v>
      </c>
      <c r="E133" s="126" t="s">
        <v>143</v>
      </c>
      <c r="F133" s="127" t="s">
        <v>144</v>
      </c>
      <c r="G133" s="128" t="s">
        <v>138</v>
      </c>
      <c r="H133" s="129">
        <v>8</v>
      </c>
      <c r="I133" s="130"/>
      <c r="J133" s="131">
        <f t="shared" ref="J133:J138" si="0">ROUND(I133*H133,2)</f>
        <v>0</v>
      </c>
      <c r="K133" s="132"/>
      <c r="L133" s="28"/>
      <c r="M133" s="133" t="s">
        <v>1</v>
      </c>
      <c r="N133" s="134" t="s">
        <v>41</v>
      </c>
      <c r="P133" s="135">
        <f t="shared" ref="P133:P138" si="1">O133*H133</f>
        <v>0</v>
      </c>
      <c r="Q133" s="135">
        <v>0.04</v>
      </c>
      <c r="R133" s="135">
        <f t="shared" ref="R133:R138" si="2">Q133*H133</f>
        <v>0.32</v>
      </c>
      <c r="S133" s="135">
        <v>0</v>
      </c>
      <c r="T133" s="136">
        <f t="shared" ref="T133:T138" si="3">S133*H133</f>
        <v>0</v>
      </c>
      <c r="AR133" s="137" t="s">
        <v>127</v>
      </c>
      <c r="AT133" s="137" t="s">
        <v>123</v>
      </c>
      <c r="AU133" s="137" t="s">
        <v>83</v>
      </c>
      <c r="AY133" s="13" t="s">
        <v>119</v>
      </c>
      <c r="BE133" s="138">
        <f t="shared" ref="BE133:BE138" si="4">IF(N133="základní",J133,0)</f>
        <v>0</v>
      </c>
      <c r="BF133" s="138">
        <f t="shared" ref="BF133:BF138" si="5">IF(N133="snížená",J133,0)</f>
        <v>0</v>
      </c>
      <c r="BG133" s="138">
        <f t="shared" ref="BG133:BG138" si="6">IF(N133="zákl. přenesená",J133,0)</f>
        <v>0</v>
      </c>
      <c r="BH133" s="138">
        <f t="shared" ref="BH133:BH138" si="7">IF(N133="sníž. přenesená",J133,0)</f>
        <v>0</v>
      </c>
      <c r="BI133" s="138">
        <f t="shared" ref="BI133:BI138" si="8">IF(N133="nulová",J133,0)</f>
        <v>0</v>
      </c>
      <c r="BJ133" s="13" t="s">
        <v>81</v>
      </c>
      <c r="BK133" s="138">
        <f t="shared" ref="BK133:BK138" si="9">ROUND(I133*H133,2)</f>
        <v>0</v>
      </c>
      <c r="BL133" s="13" t="s">
        <v>127</v>
      </c>
      <c r="BM133" s="137" t="s">
        <v>145</v>
      </c>
    </row>
    <row r="134" spans="2:65" s="1" customFormat="1" ht="24.2" customHeight="1">
      <c r="B134" s="124"/>
      <c r="C134" s="125" t="s">
        <v>146</v>
      </c>
      <c r="D134" s="125" t="s">
        <v>123</v>
      </c>
      <c r="E134" s="126" t="s">
        <v>147</v>
      </c>
      <c r="F134" s="127" t="s">
        <v>148</v>
      </c>
      <c r="G134" s="128" t="s">
        <v>138</v>
      </c>
      <c r="H134" s="129">
        <v>86.45</v>
      </c>
      <c r="I134" s="130"/>
      <c r="J134" s="131">
        <f t="shared" si="0"/>
        <v>0</v>
      </c>
      <c r="K134" s="132"/>
      <c r="L134" s="28"/>
      <c r="M134" s="133" t="s">
        <v>1</v>
      </c>
      <c r="N134" s="134" t="s">
        <v>41</v>
      </c>
      <c r="P134" s="135">
        <f t="shared" si="1"/>
        <v>0</v>
      </c>
      <c r="Q134" s="135">
        <v>2.8400000000000002E-2</v>
      </c>
      <c r="R134" s="135">
        <f t="shared" si="2"/>
        <v>2.4551800000000004</v>
      </c>
      <c r="S134" s="135">
        <v>0</v>
      </c>
      <c r="T134" s="136">
        <f t="shared" si="3"/>
        <v>0</v>
      </c>
      <c r="AR134" s="137" t="s">
        <v>127</v>
      </c>
      <c r="AT134" s="137" t="s">
        <v>123</v>
      </c>
      <c r="AU134" s="137" t="s">
        <v>83</v>
      </c>
      <c r="AY134" s="13" t="s">
        <v>119</v>
      </c>
      <c r="BE134" s="138">
        <f t="shared" si="4"/>
        <v>0</v>
      </c>
      <c r="BF134" s="138">
        <f t="shared" si="5"/>
        <v>0</v>
      </c>
      <c r="BG134" s="138">
        <f t="shared" si="6"/>
        <v>0</v>
      </c>
      <c r="BH134" s="138">
        <f t="shared" si="7"/>
        <v>0</v>
      </c>
      <c r="BI134" s="138">
        <f t="shared" si="8"/>
        <v>0</v>
      </c>
      <c r="BJ134" s="13" t="s">
        <v>81</v>
      </c>
      <c r="BK134" s="138">
        <f t="shared" si="9"/>
        <v>0</v>
      </c>
      <c r="BL134" s="13" t="s">
        <v>127</v>
      </c>
      <c r="BM134" s="137" t="s">
        <v>149</v>
      </c>
    </row>
    <row r="135" spans="2:65" s="1" customFormat="1" ht="24.2" customHeight="1">
      <c r="B135" s="124"/>
      <c r="C135" s="125" t="s">
        <v>150</v>
      </c>
      <c r="D135" s="125" t="s">
        <v>123</v>
      </c>
      <c r="E135" s="126" t="s">
        <v>151</v>
      </c>
      <c r="F135" s="127" t="s">
        <v>152</v>
      </c>
      <c r="G135" s="128" t="s">
        <v>153</v>
      </c>
      <c r="H135" s="129">
        <v>2.2999999999999998</v>
      </c>
      <c r="I135" s="130"/>
      <c r="J135" s="131">
        <f t="shared" si="0"/>
        <v>0</v>
      </c>
      <c r="K135" s="132"/>
      <c r="L135" s="28"/>
      <c r="M135" s="133" t="s">
        <v>1</v>
      </c>
      <c r="N135" s="134" t="s">
        <v>41</v>
      </c>
      <c r="P135" s="135">
        <f t="shared" si="1"/>
        <v>0</v>
      </c>
      <c r="Q135" s="135">
        <v>2.3010199999999998</v>
      </c>
      <c r="R135" s="135">
        <f t="shared" si="2"/>
        <v>5.2923459999999993</v>
      </c>
      <c r="S135" s="135">
        <v>0</v>
      </c>
      <c r="T135" s="136">
        <f t="shared" si="3"/>
        <v>0</v>
      </c>
      <c r="AR135" s="137" t="s">
        <v>127</v>
      </c>
      <c r="AT135" s="137" t="s">
        <v>123</v>
      </c>
      <c r="AU135" s="137" t="s">
        <v>83</v>
      </c>
      <c r="AY135" s="13" t="s">
        <v>119</v>
      </c>
      <c r="BE135" s="138">
        <f t="shared" si="4"/>
        <v>0</v>
      </c>
      <c r="BF135" s="138">
        <f t="shared" si="5"/>
        <v>0</v>
      </c>
      <c r="BG135" s="138">
        <f t="shared" si="6"/>
        <v>0</v>
      </c>
      <c r="BH135" s="138">
        <f t="shared" si="7"/>
        <v>0</v>
      </c>
      <c r="BI135" s="138">
        <f t="shared" si="8"/>
        <v>0</v>
      </c>
      <c r="BJ135" s="13" t="s">
        <v>81</v>
      </c>
      <c r="BK135" s="138">
        <f t="shared" si="9"/>
        <v>0</v>
      </c>
      <c r="BL135" s="13" t="s">
        <v>127</v>
      </c>
      <c r="BM135" s="137" t="s">
        <v>154</v>
      </c>
    </row>
    <row r="136" spans="2:65" s="1" customFormat="1" ht="24.2" customHeight="1">
      <c r="B136" s="124"/>
      <c r="C136" s="125" t="s">
        <v>155</v>
      </c>
      <c r="D136" s="125" t="s">
        <v>123</v>
      </c>
      <c r="E136" s="126" t="s">
        <v>156</v>
      </c>
      <c r="F136" s="127" t="s">
        <v>157</v>
      </c>
      <c r="G136" s="128" t="s">
        <v>153</v>
      </c>
      <c r="H136" s="129">
        <v>0.7</v>
      </c>
      <c r="I136" s="130"/>
      <c r="J136" s="131">
        <f t="shared" si="0"/>
        <v>0</v>
      </c>
      <c r="K136" s="132"/>
      <c r="L136" s="28"/>
      <c r="M136" s="133" t="s">
        <v>1</v>
      </c>
      <c r="N136" s="134" t="s">
        <v>41</v>
      </c>
      <c r="P136" s="135">
        <f t="shared" si="1"/>
        <v>0</v>
      </c>
      <c r="Q136" s="135">
        <v>2.3010199999999998</v>
      </c>
      <c r="R136" s="135">
        <f t="shared" si="2"/>
        <v>1.6107139999999998</v>
      </c>
      <c r="S136" s="135">
        <v>0</v>
      </c>
      <c r="T136" s="136">
        <f t="shared" si="3"/>
        <v>0</v>
      </c>
      <c r="AR136" s="137" t="s">
        <v>127</v>
      </c>
      <c r="AT136" s="137" t="s">
        <v>123</v>
      </c>
      <c r="AU136" s="137" t="s">
        <v>83</v>
      </c>
      <c r="AY136" s="13" t="s">
        <v>119</v>
      </c>
      <c r="BE136" s="138">
        <f t="shared" si="4"/>
        <v>0</v>
      </c>
      <c r="BF136" s="138">
        <f t="shared" si="5"/>
        <v>0</v>
      </c>
      <c r="BG136" s="138">
        <f t="shared" si="6"/>
        <v>0</v>
      </c>
      <c r="BH136" s="138">
        <f t="shared" si="7"/>
        <v>0</v>
      </c>
      <c r="BI136" s="138">
        <f t="shared" si="8"/>
        <v>0</v>
      </c>
      <c r="BJ136" s="13" t="s">
        <v>81</v>
      </c>
      <c r="BK136" s="138">
        <f t="shared" si="9"/>
        <v>0</v>
      </c>
      <c r="BL136" s="13" t="s">
        <v>127</v>
      </c>
      <c r="BM136" s="137" t="s">
        <v>158</v>
      </c>
    </row>
    <row r="137" spans="2:65" s="1" customFormat="1" ht="21.75" customHeight="1">
      <c r="B137" s="124"/>
      <c r="C137" s="125" t="s">
        <v>159</v>
      </c>
      <c r="D137" s="125" t="s">
        <v>123</v>
      </c>
      <c r="E137" s="126" t="s">
        <v>160</v>
      </c>
      <c r="F137" s="127" t="s">
        <v>161</v>
      </c>
      <c r="G137" s="128" t="s">
        <v>126</v>
      </c>
      <c r="H137" s="129">
        <v>1</v>
      </c>
      <c r="I137" s="130"/>
      <c r="J137" s="131">
        <f t="shared" si="0"/>
        <v>0</v>
      </c>
      <c r="K137" s="132"/>
      <c r="L137" s="28"/>
      <c r="M137" s="133" t="s">
        <v>1</v>
      </c>
      <c r="N137" s="134" t="s">
        <v>41</v>
      </c>
      <c r="P137" s="135">
        <f t="shared" si="1"/>
        <v>0</v>
      </c>
      <c r="Q137" s="135">
        <v>4.684E-2</v>
      </c>
      <c r="R137" s="135">
        <f t="shared" si="2"/>
        <v>4.684E-2</v>
      </c>
      <c r="S137" s="135">
        <v>0</v>
      </c>
      <c r="T137" s="136">
        <f t="shared" si="3"/>
        <v>0</v>
      </c>
      <c r="AR137" s="137" t="s">
        <v>127</v>
      </c>
      <c r="AT137" s="137" t="s">
        <v>123</v>
      </c>
      <c r="AU137" s="137" t="s">
        <v>83</v>
      </c>
      <c r="AY137" s="13" t="s">
        <v>119</v>
      </c>
      <c r="BE137" s="138">
        <f t="shared" si="4"/>
        <v>0</v>
      </c>
      <c r="BF137" s="138">
        <f t="shared" si="5"/>
        <v>0</v>
      </c>
      <c r="BG137" s="138">
        <f t="shared" si="6"/>
        <v>0</v>
      </c>
      <c r="BH137" s="138">
        <f t="shared" si="7"/>
        <v>0</v>
      </c>
      <c r="BI137" s="138">
        <f t="shared" si="8"/>
        <v>0</v>
      </c>
      <c r="BJ137" s="13" t="s">
        <v>81</v>
      </c>
      <c r="BK137" s="138">
        <f t="shared" si="9"/>
        <v>0</v>
      </c>
      <c r="BL137" s="13" t="s">
        <v>127</v>
      </c>
      <c r="BM137" s="137" t="s">
        <v>162</v>
      </c>
    </row>
    <row r="138" spans="2:65" s="1" customFormat="1" ht="24.2" customHeight="1">
      <c r="B138" s="124"/>
      <c r="C138" s="139" t="s">
        <v>163</v>
      </c>
      <c r="D138" s="139" t="s">
        <v>130</v>
      </c>
      <c r="E138" s="140" t="s">
        <v>164</v>
      </c>
      <c r="F138" s="141" t="s">
        <v>165</v>
      </c>
      <c r="G138" s="142" t="s">
        <v>126</v>
      </c>
      <c r="H138" s="143">
        <v>1</v>
      </c>
      <c r="I138" s="144"/>
      <c r="J138" s="145">
        <f t="shared" si="0"/>
        <v>0</v>
      </c>
      <c r="K138" s="146"/>
      <c r="L138" s="147"/>
      <c r="M138" s="148" t="s">
        <v>1</v>
      </c>
      <c r="N138" s="149" t="s">
        <v>41</v>
      </c>
      <c r="P138" s="135">
        <f t="shared" si="1"/>
        <v>0</v>
      </c>
      <c r="Q138" s="135">
        <v>1.272E-2</v>
      </c>
      <c r="R138" s="135">
        <f t="shared" si="2"/>
        <v>1.272E-2</v>
      </c>
      <c r="S138" s="135">
        <v>0</v>
      </c>
      <c r="T138" s="136">
        <f t="shared" si="3"/>
        <v>0</v>
      </c>
      <c r="AR138" s="137" t="s">
        <v>133</v>
      </c>
      <c r="AT138" s="137" t="s">
        <v>130</v>
      </c>
      <c r="AU138" s="137" t="s">
        <v>83</v>
      </c>
      <c r="AY138" s="13" t="s">
        <v>119</v>
      </c>
      <c r="BE138" s="138">
        <f t="shared" si="4"/>
        <v>0</v>
      </c>
      <c r="BF138" s="138">
        <f t="shared" si="5"/>
        <v>0</v>
      </c>
      <c r="BG138" s="138">
        <f t="shared" si="6"/>
        <v>0</v>
      </c>
      <c r="BH138" s="138">
        <f t="shared" si="7"/>
        <v>0</v>
      </c>
      <c r="BI138" s="138">
        <f t="shared" si="8"/>
        <v>0</v>
      </c>
      <c r="BJ138" s="13" t="s">
        <v>81</v>
      </c>
      <c r="BK138" s="138">
        <f t="shared" si="9"/>
        <v>0</v>
      </c>
      <c r="BL138" s="13" t="s">
        <v>127</v>
      </c>
      <c r="BM138" s="137" t="s">
        <v>166</v>
      </c>
    </row>
    <row r="139" spans="2:65" s="1" customFormat="1" ht="19.5">
      <c r="B139" s="28"/>
      <c r="D139" s="150" t="s">
        <v>167</v>
      </c>
      <c r="F139" s="151" t="s">
        <v>168</v>
      </c>
      <c r="I139" s="152"/>
      <c r="L139" s="28"/>
      <c r="M139" s="153"/>
      <c r="T139" s="52"/>
      <c r="AT139" s="13" t="s">
        <v>167</v>
      </c>
      <c r="AU139" s="13" t="s">
        <v>83</v>
      </c>
    </row>
    <row r="140" spans="2:65" s="11" customFormat="1" ht="22.9" customHeight="1">
      <c r="B140" s="112"/>
      <c r="D140" s="113" t="s">
        <v>75</v>
      </c>
      <c r="E140" s="122" t="s">
        <v>169</v>
      </c>
      <c r="F140" s="122" t="s">
        <v>170</v>
      </c>
      <c r="I140" s="115"/>
      <c r="J140" s="123">
        <f>BK140</f>
        <v>0</v>
      </c>
      <c r="L140" s="112"/>
      <c r="M140" s="117"/>
      <c r="P140" s="118">
        <f>SUM(P141:P146)</f>
        <v>0</v>
      </c>
      <c r="R140" s="118">
        <f>SUM(R141:R146)</f>
        <v>4.2000000000000006E-3</v>
      </c>
      <c r="T140" s="119">
        <f>SUM(T141:T146)</f>
        <v>18.190490000000004</v>
      </c>
      <c r="AR140" s="113" t="s">
        <v>81</v>
      </c>
      <c r="AT140" s="120" t="s">
        <v>75</v>
      </c>
      <c r="AU140" s="120" t="s">
        <v>81</v>
      </c>
      <c r="AY140" s="113" t="s">
        <v>119</v>
      </c>
      <c r="BK140" s="121">
        <f>SUM(BK141:BK146)</f>
        <v>0</v>
      </c>
    </row>
    <row r="141" spans="2:65" s="1" customFormat="1" ht="37.9" customHeight="1">
      <c r="B141" s="124"/>
      <c r="C141" s="125" t="s">
        <v>171</v>
      </c>
      <c r="D141" s="125" t="s">
        <v>123</v>
      </c>
      <c r="E141" s="126" t="s">
        <v>172</v>
      </c>
      <c r="F141" s="127" t="s">
        <v>173</v>
      </c>
      <c r="G141" s="128" t="s">
        <v>138</v>
      </c>
      <c r="H141" s="129">
        <v>20</v>
      </c>
      <c r="I141" s="130"/>
      <c r="J141" s="131">
        <f t="shared" ref="J141:J146" si="10">ROUND(I141*H141,2)</f>
        <v>0</v>
      </c>
      <c r="K141" s="132"/>
      <c r="L141" s="28"/>
      <c r="M141" s="133" t="s">
        <v>1</v>
      </c>
      <c r="N141" s="134" t="s">
        <v>41</v>
      </c>
      <c r="P141" s="135">
        <f t="shared" ref="P141:P146" si="11">O141*H141</f>
        <v>0</v>
      </c>
      <c r="Q141" s="135">
        <v>2.1000000000000001E-4</v>
      </c>
      <c r="R141" s="135">
        <f t="shared" ref="R141:R146" si="12">Q141*H141</f>
        <v>4.2000000000000006E-3</v>
      </c>
      <c r="S141" s="135">
        <v>0</v>
      </c>
      <c r="T141" s="136">
        <f t="shared" ref="T141:T146" si="13">S141*H141</f>
        <v>0</v>
      </c>
      <c r="AR141" s="137" t="s">
        <v>127</v>
      </c>
      <c r="AT141" s="137" t="s">
        <v>123</v>
      </c>
      <c r="AU141" s="137" t="s">
        <v>83</v>
      </c>
      <c r="AY141" s="13" t="s">
        <v>119</v>
      </c>
      <c r="BE141" s="138">
        <f t="shared" ref="BE141:BE146" si="14">IF(N141="základní",J141,0)</f>
        <v>0</v>
      </c>
      <c r="BF141" s="138">
        <f t="shared" ref="BF141:BF146" si="15">IF(N141="snížená",J141,0)</f>
        <v>0</v>
      </c>
      <c r="BG141" s="138">
        <f t="shared" ref="BG141:BG146" si="16">IF(N141="zákl. přenesená",J141,0)</f>
        <v>0</v>
      </c>
      <c r="BH141" s="138">
        <f t="shared" ref="BH141:BH146" si="17">IF(N141="sníž. přenesená",J141,0)</f>
        <v>0</v>
      </c>
      <c r="BI141" s="138">
        <f t="shared" ref="BI141:BI146" si="18">IF(N141="nulová",J141,0)</f>
        <v>0</v>
      </c>
      <c r="BJ141" s="13" t="s">
        <v>81</v>
      </c>
      <c r="BK141" s="138">
        <f t="shared" ref="BK141:BK146" si="19">ROUND(I141*H141,2)</f>
        <v>0</v>
      </c>
      <c r="BL141" s="13" t="s">
        <v>127</v>
      </c>
      <c r="BM141" s="137" t="s">
        <v>174</v>
      </c>
    </row>
    <row r="142" spans="2:65" s="1" customFormat="1" ht="21.75" customHeight="1">
      <c r="B142" s="124"/>
      <c r="C142" s="125" t="s">
        <v>175</v>
      </c>
      <c r="D142" s="125" t="s">
        <v>123</v>
      </c>
      <c r="E142" s="126" t="s">
        <v>176</v>
      </c>
      <c r="F142" s="127" t="s">
        <v>177</v>
      </c>
      <c r="G142" s="128" t="s">
        <v>138</v>
      </c>
      <c r="H142" s="129">
        <v>47.61</v>
      </c>
      <c r="I142" s="130"/>
      <c r="J142" s="131">
        <f t="shared" si="10"/>
        <v>0</v>
      </c>
      <c r="K142" s="132"/>
      <c r="L142" s="28"/>
      <c r="M142" s="133" t="s">
        <v>1</v>
      </c>
      <c r="N142" s="134" t="s">
        <v>41</v>
      </c>
      <c r="P142" s="135">
        <f t="shared" si="11"/>
        <v>0</v>
      </c>
      <c r="Q142" s="135">
        <v>0</v>
      </c>
      <c r="R142" s="135">
        <f t="shared" si="12"/>
        <v>0</v>
      </c>
      <c r="S142" s="135">
        <v>0.13100000000000001</v>
      </c>
      <c r="T142" s="136">
        <f t="shared" si="13"/>
        <v>6.23691</v>
      </c>
      <c r="AR142" s="137" t="s">
        <v>127</v>
      </c>
      <c r="AT142" s="137" t="s">
        <v>123</v>
      </c>
      <c r="AU142" s="137" t="s">
        <v>83</v>
      </c>
      <c r="AY142" s="13" t="s">
        <v>119</v>
      </c>
      <c r="BE142" s="138">
        <f t="shared" si="14"/>
        <v>0</v>
      </c>
      <c r="BF142" s="138">
        <f t="shared" si="15"/>
        <v>0</v>
      </c>
      <c r="BG142" s="138">
        <f t="shared" si="16"/>
        <v>0</v>
      </c>
      <c r="BH142" s="138">
        <f t="shared" si="17"/>
        <v>0</v>
      </c>
      <c r="BI142" s="138">
        <f t="shared" si="18"/>
        <v>0</v>
      </c>
      <c r="BJ142" s="13" t="s">
        <v>81</v>
      </c>
      <c r="BK142" s="138">
        <f t="shared" si="19"/>
        <v>0</v>
      </c>
      <c r="BL142" s="13" t="s">
        <v>127</v>
      </c>
      <c r="BM142" s="137" t="s">
        <v>178</v>
      </c>
    </row>
    <row r="143" spans="2:65" s="1" customFormat="1" ht="24.2" customHeight="1">
      <c r="B143" s="124"/>
      <c r="C143" s="125" t="s">
        <v>179</v>
      </c>
      <c r="D143" s="125" t="s">
        <v>123</v>
      </c>
      <c r="E143" s="126" t="s">
        <v>180</v>
      </c>
      <c r="F143" s="127" t="s">
        <v>181</v>
      </c>
      <c r="G143" s="128" t="s">
        <v>153</v>
      </c>
      <c r="H143" s="129">
        <v>3.41</v>
      </c>
      <c r="I143" s="130"/>
      <c r="J143" s="131">
        <f t="shared" si="10"/>
        <v>0</v>
      </c>
      <c r="K143" s="132"/>
      <c r="L143" s="28"/>
      <c r="M143" s="133" t="s">
        <v>1</v>
      </c>
      <c r="N143" s="134" t="s">
        <v>41</v>
      </c>
      <c r="P143" s="135">
        <f t="shared" si="11"/>
        <v>0</v>
      </c>
      <c r="Q143" s="135">
        <v>0</v>
      </c>
      <c r="R143" s="135">
        <f t="shared" si="12"/>
        <v>0</v>
      </c>
      <c r="S143" s="135">
        <v>1.6</v>
      </c>
      <c r="T143" s="136">
        <f t="shared" si="13"/>
        <v>5.4560000000000004</v>
      </c>
      <c r="AR143" s="137" t="s">
        <v>127</v>
      </c>
      <c r="AT143" s="137" t="s">
        <v>123</v>
      </c>
      <c r="AU143" s="137" t="s">
        <v>83</v>
      </c>
      <c r="AY143" s="13" t="s">
        <v>119</v>
      </c>
      <c r="BE143" s="138">
        <f t="shared" si="14"/>
        <v>0</v>
      </c>
      <c r="BF143" s="138">
        <f t="shared" si="15"/>
        <v>0</v>
      </c>
      <c r="BG143" s="138">
        <f t="shared" si="16"/>
        <v>0</v>
      </c>
      <c r="BH143" s="138">
        <f t="shared" si="17"/>
        <v>0</v>
      </c>
      <c r="BI143" s="138">
        <f t="shared" si="18"/>
        <v>0</v>
      </c>
      <c r="BJ143" s="13" t="s">
        <v>81</v>
      </c>
      <c r="BK143" s="138">
        <f t="shared" si="19"/>
        <v>0</v>
      </c>
      <c r="BL143" s="13" t="s">
        <v>127</v>
      </c>
      <c r="BM143" s="137" t="s">
        <v>182</v>
      </c>
    </row>
    <row r="144" spans="2:65" s="1" customFormat="1" ht="16.5" customHeight="1">
      <c r="B144" s="124"/>
      <c r="C144" s="125" t="s">
        <v>140</v>
      </c>
      <c r="D144" s="125" t="s">
        <v>123</v>
      </c>
      <c r="E144" s="126" t="s">
        <v>183</v>
      </c>
      <c r="F144" s="127" t="s">
        <v>184</v>
      </c>
      <c r="G144" s="128" t="s">
        <v>185</v>
      </c>
      <c r="H144" s="129">
        <v>26.21</v>
      </c>
      <c r="I144" s="130"/>
      <c r="J144" s="131">
        <f t="shared" si="10"/>
        <v>0</v>
      </c>
      <c r="K144" s="132"/>
      <c r="L144" s="28"/>
      <c r="M144" s="133" t="s">
        <v>1</v>
      </c>
      <c r="N144" s="134" t="s">
        <v>41</v>
      </c>
      <c r="P144" s="135">
        <f t="shared" si="11"/>
        <v>0</v>
      </c>
      <c r="Q144" s="135">
        <v>0</v>
      </c>
      <c r="R144" s="135">
        <f t="shared" si="12"/>
        <v>0</v>
      </c>
      <c r="S144" s="135">
        <v>0.03</v>
      </c>
      <c r="T144" s="136">
        <f t="shared" si="13"/>
        <v>0.7863</v>
      </c>
      <c r="AR144" s="137" t="s">
        <v>127</v>
      </c>
      <c r="AT144" s="137" t="s">
        <v>123</v>
      </c>
      <c r="AU144" s="137" t="s">
        <v>83</v>
      </c>
      <c r="AY144" s="13" t="s">
        <v>119</v>
      </c>
      <c r="BE144" s="138">
        <f t="shared" si="14"/>
        <v>0</v>
      </c>
      <c r="BF144" s="138">
        <f t="shared" si="15"/>
        <v>0</v>
      </c>
      <c r="BG144" s="138">
        <f t="shared" si="16"/>
        <v>0</v>
      </c>
      <c r="BH144" s="138">
        <f t="shared" si="17"/>
        <v>0</v>
      </c>
      <c r="BI144" s="138">
        <f t="shared" si="18"/>
        <v>0</v>
      </c>
      <c r="BJ144" s="13" t="s">
        <v>81</v>
      </c>
      <c r="BK144" s="138">
        <f t="shared" si="19"/>
        <v>0</v>
      </c>
      <c r="BL144" s="13" t="s">
        <v>127</v>
      </c>
      <c r="BM144" s="137" t="s">
        <v>186</v>
      </c>
    </row>
    <row r="145" spans="2:65" s="1" customFormat="1" ht="21.75" customHeight="1">
      <c r="B145" s="124"/>
      <c r="C145" s="125" t="s">
        <v>8</v>
      </c>
      <c r="D145" s="125" t="s">
        <v>123</v>
      </c>
      <c r="E145" s="126" t="s">
        <v>187</v>
      </c>
      <c r="F145" s="127" t="s">
        <v>188</v>
      </c>
      <c r="G145" s="128" t="s">
        <v>138</v>
      </c>
      <c r="H145" s="129">
        <v>4.5</v>
      </c>
      <c r="I145" s="130"/>
      <c r="J145" s="131">
        <f t="shared" si="10"/>
        <v>0</v>
      </c>
      <c r="K145" s="132"/>
      <c r="L145" s="28"/>
      <c r="M145" s="133" t="s">
        <v>1</v>
      </c>
      <c r="N145" s="134" t="s">
        <v>41</v>
      </c>
      <c r="P145" s="135">
        <f t="shared" si="11"/>
        <v>0</v>
      </c>
      <c r="Q145" s="135">
        <v>0</v>
      </c>
      <c r="R145" s="135">
        <f t="shared" si="12"/>
        <v>0</v>
      </c>
      <c r="S145" s="135">
        <v>7.5999999999999998E-2</v>
      </c>
      <c r="T145" s="136">
        <f t="shared" si="13"/>
        <v>0.34199999999999997</v>
      </c>
      <c r="AR145" s="137" t="s">
        <v>127</v>
      </c>
      <c r="AT145" s="137" t="s">
        <v>123</v>
      </c>
      <c r="AU145" s="137" t="s">
        <v>83</v>
      </c>
      <c r="AY145" s="13" t="s">
        <v>119</v>
      </c>
      <c r="BE145" s="138">
        <f t="shared" si="14"/>
        <v>0</v>
      </c>
      <c r="BF145" s="138">
        <f t="shared" si="15"/>
        <v>0</v>
      </c>
      <c r="BG145" s="138">
        <f t="shared" si="16"/>
        <v>0</v>
      </c>
      <c r="BH145" s="138">
        <f t="shared" si="17"/>
        <v>0</v>
      </c>
      <c r="BI145" s="138">
        <f t="shared" si="18"/>
        <v>0</v>
      </c>
      <c r="BJ145" s="13" t="s">
        <v>81</v>
      </c>
      <c r="BK145" s="138">
        <f t="shared" si="19"/>
        <v>0</v>
      </c>
      <c r="BL145" s="13" t="s">
        <v>127</v>
      </c>
      <c r="BM145" s="137" t="s">
        <v>189</v>
      </c>
    </row>
    <row r="146" spans="2:65" s="1" customFormat="1" ht="24.2" customHeight="1">
      <c r="B146" s="124"/>
      <c r="C146" s="125" t="s">
        <v>190</v>
      </c>
      <c r="D146" s="125" t="s">
        <v>123</v>
      </c>
      <c r="E146" s="126" t="s">
        <v>191</v>
      </c>
      <c r="F146" s="127" t="s">
        <v>192</v>
      </c>
      <c r="G146" s="128" t="s">
        <v>138</v>
      </c>
      <c r="H146" s="129">
        <v>78.959999999999994</v>
      </c>
      <c r="I146" s="130"/>
      <c r="J146" s="131">
        <f t="shared" si="10"/>
        <v>0</v>
      </c>
      <c r="K146" s="132"/>
      <c r="L146" s="28"/>
      <c r="M146" s="133" t="s">
        <v>1</v>
      </c>
      <c r="N146" s="134" t="s">
        <v>41</v>
      </c>
      <c r="P146" s="135">
        <f t="shared" si="11"/>
        <v>0</v>
      </c>
      <c r="Q146" s="135">
        <v>0</v>
      </c>
      <c r="R146" s="135">
        <f t="shared" si="12"/>
        <v>0</v>
      </c>
      <c r="S146" s="135">
        <v>6.8000000000000005E-2</v>
      </c>
      <c r="T146" s="136">
        <f t="shared" si="13"/>
        <v>5.3692799999999998</v>
      </c>
      <c r="AR146" s="137" t="s">
        <v>127</v>
      </c>
      <c r="AT146" s="137" t="s">
        <v>123</v>
      </c>
      <c r="AU146" s="137" t="s">
        <v>83</v>
      </c>
      <c r="AY146" s="13" t="s">
        <v>119</v>
      </c>
      <c r="BE146" s="138">
        <f t="shared" si="14"/>
        <v>0</v>
      </c>
      <c r="BF146" s="138">
        <f t="shared" si="15"/>
        <v>0</v>
      </c>
      <c r="BG146" s="138">
        <f t="shared" si="16"/>
        <v>0</v>
      </c>
      <c r="BH146" s="138">
        <f t="shared" si="17"/>
        <v>0</v>
      </c>
      <c r="BI146" s="138">
        <f t="shared" si="18"/>
        <v>0</v>
      </c>
      <c r="BJ146" s="13" t="s">
        <v>81</v>
      </c>
      <c r="BK146" s="138">
        <f t="shared" si="19"/>
        <v>0</v>
      </c>
      <c r="BL146" s="13" t="s">
        <v>127</v>
      </c>
      <c r="BM146" s="137" t="s">
        <v>193</v>
      </c>
    </row>
    <row r="147" spans="2:65" s="11" customFormat="1" ht="22.9" customHeight="1">
      <c r="B147" s="112"/>
      <c r="D147" s="113" t="s">
        <v>75</v>
      </c>
      <c r="E147" s="122" t="s">
        <v>194</v>
      </c>
      <c r="F147" s="122" t="s">
        <v>195</v>
      </c>
      <c r="I147" s="115"/>
      <c r="J147" s="123">
        <f>BK147</f>
        <v>0</v>
      </c>
      <c r="L147" s="112"/>
      <c r="M147" s="117"/>
      <c r="P147" s="118">
        <f>SUM(P148:P151)</f>
        <v>0</v>
      </c>
      <c r="R147" s="118">
        <f>SUM(R148:R151)</f>
        <v>0</v>
      </c>
      <c r="T147" s="119">
        <f>SUM(T148:T151)</f>
        <v>0</v>
      </c>
      <c r="AR147" s="113" t="s">
        <v>81</v>
      </c>
      <c r="AT147" s="120" t="s">
        <v>75</v>
      </c>
      <c r="AU147" s="120" t="s">
        <v>81</v>
      </c>
      <c r="AY147" s="113" t="s">
        <v>119</v>
      </c>
      <c r="BK147" s="121">
        <f>SUM(BK148:BK151)</f>
        <v>0</v>
      </c>
    </row>
    <row r="148" spans="2:65" s="1" customFormat="1" ht="24.2" customHeight="1">
      <c r="B148" s="124"/>
      <c r="C148" s="125" t="s">
        <v>196</v>
      </c>
      <c r="D148" s="125" t="s">
        <v>123</v>
      </c>
      <c r="E148" s="126" t="s">
        <v>197</v>
      </c>
      <c r="F148" s="127" t="s">
        <v>198</v>
      </c>
      <c r="G148" s="128" t="s">
        <v>199</v>
      </c>
      <c r="H148" s="129">
        <v>19.190000000000001</v>
      </c>
      <c r="I148" s="130"/>
      <c r="J148" s="131">
        <f>ROUND(I148*H148,2)</f>
        <v>0</v>
      </c>
      <c r="K148" s="132"/>
      <c r="L148" s="28"/>
      <c r="M148" s="133" t="s">
        <v>1</v>
      </c>
      <c r="N148" s="134" t="s">
        <v>41</v>
      </c>
      <c r="P148" s="135">
        <f>O148*H148</f>
        <v>0</v>
      </c>
      <c r="Q148" s="135">
        <v>0</v>
      </c>
      <c r="R148" s="135">
        <f>Q148*H148</f>
        <v>0</v>
      </c>
      <c r="S148" s="135">
        <v>0</v>
      </c>
      <c r="T148" s="136">
        <f>S148*H148</f>
        <v>0</v>
      </c>
      <c r="AR148" s="137" t="s">
        <v>127</v>
      </c>
      <c r="AT148" s="137" t="s">
        <v>123</v>
      </c>
      <c r="AU148" s="137" t="s">
        <v>83</v>
      </c>
      <c r="AY148" s="13" t="s">
        <v>119</v>
      </c>
      <c r="BE148" s="138">
        <f>IF(N148="základní",J148,0)</f>
        <v>0</v>
      </c>
      <c r="BF148" s="138">
        <f>IF(N148="snížená",J148,0)</f>
        <v>0</v>
      </c>
      <c r="BG148" s="138">
        <f>IF(N148="zákl. přenesená",J148,0)</f>
        <v>0</v>
      </c>
      <c r="BH148" s="138">
        <f>IF(N148="sníž. přenesená",J148,0)</f>
        <v>0</v>
      </c>
      <c r="BI148" s="138">
        <f>IF(N148="nulová",J148,0)</f>
        <v>0</v>
      </c>
      <c r="BJ148" s="13" t="s">
        <v>81</v>
      </c>
      <c r="BK148" s="138">
        <f>ROUND(I148*H148,2)</f>
        <v>0</v>
      </c>
      <c r="BL148" s="13" t="s">
        <v>127</v>
      </c>
      <c r="BM148" s="137" t="s">
        <v>200</v>
      </c>
    </row>
    <row r="149" spans="2:65" s="1" customFormat="1" ht="24.2" customHeight="1">
      <c r="B149" s="124"/>
      <c r="C149" s="125" t="s">
        <v>201</v>
      </c>
      <c r="D149" s="125" t="s">
        <v>123</v>
      </c>
      <c r="E149" s="126" t="s">
        <v>202</v>
      </c>
      <c r="F149" s="127" t="s">
        <v>203</v>
      </c>
      <c r="G149" s="128" t="s">
        <v>199</v>
      </c>
      <c r="H149" s="129">
        <v>19.190000000000001</v>
      </c>
      <c r="I149" s="130"/>
      <c r="J149" s="131">
        <f>ROUND(I149*H149,2)</f>
        <v>0</v>
      </c>
      <c r="K149" s="132"/>
      <c r="L149" s="28"/>
      <c r="M149" s="133" t="s">
        <v>1</v>
      </c>
      <c r="N149" s="134" t="s">
        <v>41</v>
      </c>
      <c r="P149" s="135">
        <f>O149*H149</f>
        <v>0</v>
      </c>
      <c r="Q149" s="135">
        <v>0</v>
      </c>
      <c r="R149" s="135">
        <f>Q149*H149</f>
        <v>0</v>
      </c>
      <c r="S149" s="135">
        <v>0</v>
      </c>
      <c r="T149" s="136">
        <f>S149*H149</f>
        <v>0</v>
      </c>
      <c r="AR149" s="137" t="s">
        <v>127</v>
      </c>
      <c r="AT149" s="137" t="s">
        <v>123</v>
      </c>
      <c r="AU149" s="137" t="s">
        <v>83</v>
      </c>
      <c r="AY149" s="13" t="s">
        <v>119</v>
      </c>
      <c r="BE149" s="138">
        <f>IF(N149="základní",J149,0)</f>
        <v>0</v>
      </c>
      <c r="BF149" s="138">
        <f>IF(N149="snížená",J149,0)</f>
        <v>0</v>
      </c>
      <c r="BG149" s="138">
        <f>IF(N149="zákl. přenesená",J149,0)</f>
        <v>0</v>
      </c>
      <c r="BH149" s="138">
        <f>IF(N149="sníž. přenesená",J149,0)</f>
        <v>0</v>
      </c>
      <c r="BI149" s="138">
        <f>IF(N149="nulová",J149,0)</f>
        <v>0</v>
      </c>
      <c r="BJ149" s="13" t="s">
        <v>81</v>
      </c>
      <c r="BK149" s="138">
        <f>ROUND(I149*H149,2)</f>
        <v>0</v>
      </c>
      <c r="BL149" s="13" t="s">
        <v>127</v>
      </c>
      <c r="BM149" s="137" t="s">
        <v>204</v>
      </c>
    </row>
    <row r="150" spans="2:65" s="1" customFormat="1" ht="24.2" customHeight="1">
      <c r="B150" s="124"/>
      <c r="C150" s="125" t="s">
        <v>205</v>
      </c>
      <c r="D150" s="125" t="s">
        <v>123</v>
      </c>
      <c r="E150" s="126" t="s">
        <v>206</v>
      </c>
      <c r="F150" s="127" t="s">
        <v>207</v>
      </c>
      <c r="G150" s="128" t="s">
        <v>199</v>
      </c>
      <c r="H150" s="129">
        <v>844.36</v>
      </c>
      <c r="I150" s="130"/>
      <c r="J150" s="131">
        <f>ROUND(I150*H150,2)</f>
        <v>0</v>
      </c>
      <c r="K150" s="132"/>
      <c r="L150" s="28"/>
      <c r="M150" s="133" t="s">
        <v>1</v>
      </c>
      <c r="N150" s="134" t="s">
        <v>41</v>
      </c>
      <c r="P150" s="135">
        <f>O150*H150</f>
        <v>0</v>
      </c>
      <c r="Q150" s="135">
        <v>0</v>
      </c>
      <c r="R150" s="135">
        <f>Q150*H150</f>
        <v>0</v>
      </c>
      <c r="S150" s="135">
        <v>0</v>
      </c>
      <c r="T150" s="136">
        <f>S150*H150</f>
        <v>0</v>
      </c>
      <c r="AR150" s="137" t="s">
        <v>127</v>
      </c>
      <c r="AT150" s="137" t="s">
        <v>123</v>
      </c>
      <c r="AU150" s="137" t="s">
        <v>83</v>
      </c>
      <c r="AY150" s="13" t="s">
        <v>119</v>
      </c>
      <c r="BE150" s="138">
        <f>IF(N150="základní",J150,0)</f>
        <v>0</v>
      </c>
      <c r="BF150" s="138">
        <f>IF(N150="snížená",J150,0)</f>
        <v>0</v>
      </c>
      <c r="BG150" s="138">
        <f>IF(N150="zákl. přenesená",J150,0)</f>
        <v>0</v>
      </c>
      <c r="BH150" s="138">
        <f>IF(N150="sníž. přenesená",J150,0)</f>
        <v>0</v>
      </c>
      <c r="BI150" s="138">
        <f>IF(N150="nulová",J150,0)</f>
        <v>0</v>
      </c>
      <c r="BJ150" s="13" t="s">
        <v>81</v>
      </c>
      <c r="BK150" s="138">
        <f>ROUND(I150*H150,2)</f>
        <v>0</v>
      </c>
      <c r="BL150" s="13" t="s">
        <v>127</v>
      </c>
      <c r="BM150" s="137" t="s">
        <v>208</v>
      </c>
    </row>
    <row r="151" spans="2:65" s="1" customFormat="1" ht="49.15" customHeight="1">
      <c r="B151" s="124"/>
      <c r="C151" s="125" t="s">
        <v>209</v>
      </c>
      <c r="D151" s="125" t="s">
        <v>123</v>
      </c>
      <c r="E151" s="126" t="s">
        <v>210</v>
      </c>
      <c r="F151" s="127" t="s">
        <v>211</v>
      </c>
      <c r="G151" s="128" t="s">
        <v>199</v>
      </c>
      <c r="H151" s="129">
        <v>19.190000000000001</v>
      </c>
      <c r="I151" s="130"/>
      <c r="J151" s="131">
        <f>ROUND(I151*H151,2)</f>
        <v>0</v>
      </c>
      <c r="K151" s="132"/>
      <c r="L151" s="28"/>
      <c r="M151" s="133" t="s">
        <v>1</v>
      </c>
      <c r="N151" s="134" t="s">
        <v>41</v>
      </c>
      <c r="P151" s="135">
        <f>O151*H151</f>
        <v>0</v>
      </c>
      <c r="Q151" s="135">
        <v>0</v>
      </c>
      <c r="R151" s="135">
        <f>Q151*H151</f>
        <v>0</v>
      </c>
      <c r="S151" s="135">
        <v>0</v>
      </c>
      <c r="T151" s="136">
        <f>S151*H151</f>
        <v>0</v>
      </c>
      <c r="AR151" s="137" t="s">
        <v>127</v>
      </c>
      <c r="AT151" s="137" t="s">
        <v>123</v>
      </c>
      <c r="AU151" s="137" t="s">
        <v>83</v>
      </c>
      <c r="AY151" s="13" t="s">
        <v>119</v>
      </c>
      <c r="BE151" s="138">
        <f>IF(N151="základní",J151,0)</f>
        <v>0</v>
      </c>
      <c r="BF151" s="138">
        <f>IF(N151="snížená",J151,0)</f>
        <v>0</v>
      </c>
      <c r="BG151" s="138">
        <f>IF(N151="zákl. přenesená",J151,0)</f>
        <v>0</v>
      </c>
      <c r="BH151" s="138">
        <f>IF(N151="sníž. přenesená",J151,0)</f>
        <v>0</v>
      </c>
      <c r="BI151" s="138">
        <f>IF(N151="nulová",J151,0)</f>
        <v>0</v>
      </c>
      <c r="BJ151" s="13" t="s">
        <v>81</v>
      </c>
      <c r="BK151" s="138">
        <f>ROUND(I151*H151,2)</f>
        <v>0</v>
      </c>
      <c r="BL151" s="13" t="s">
        <v>127</v>
      </c>
      <c r="BM151" s="137" t="s">
        <v>212</v>
      </c>
    </row>
    <row r="152" spans="2:65" s="11" customFormat="1" ht="22.9" customHeight="1">
      <c r="B152" s="112"/>
      <c r="D152" s="113" t="s">
        <v>75</v>
      </c>
      <c r="E152" s="122" t="s">
        <v>213</v>
      </c>
      <c r="F152" s="122" t="s">
        <v>214</v>
      </c>
      <c r="I152" s="115"/>
      <c r="J152" s="123">
        <f>BK152</f>
        <v>0</v>
      </c>
      <c r="L152" s="112"/>
      <c r="M152" s="117"/>
      <c r="P152" s="118">
        <f>P153</f>
        <v>0</v>
      </c>
      <c r="R152" s="118">
        <f>R153</f>
        <v>0</v>
      </c>
      <c r="T152" s="119">
        <f>T153</f>
        <v>0</v>
      </c>
      <c r="AR152" s="113" t="s">
        <v>81</v>
      </c>
      <c r="AT152" s="120" t="s">
        <v>75</v>
      </c>
      <c r="AU152" s="120" t="s">
        <v>81</v>
      </c>
      <c r="AY152" s="113" t="s">
        <v>119</v>
      </c>
      <c r="BK152" s="121">
        <f>BK153</f>
        <v>0</v>
      </c>
    </row>
    <row r="153" spans="2:65" s="1" customFormat="1" ht="21.75" customHeight="1">
      <c r="B153" s="124"/>
      <c r="C153" s="125" t="s">
        <v>215</v>
      </c>
      <c r="D153" s="125" t="s">
        <v>123</v>
      </c>
      <c r="E153" s="126" t="s">
        <v>216</v>
      </c>
      <c r="F153" s="127" t="s">
        <v>217</v>
      </c>
      <c r="G153" s="128" t="s">
        <v>199</v>
      </c>
      <c r="H153" s="129">
        <v>11.872999999999999</v>
      </c>
      <c r="I153" s="130"/>
      <c r="J153" s="131">
        <f>ROUND(I153*H153,2)</f>
        <v>0</v>
      </c>
      <c r="K153" s="132"/>
      <c r="L153" s="28"/>
      <c r="M153" s="133" t="s">
        <v>1</v>
      </c>
      <c r="N153" s="134" t="s">
        <v>41</v>
      </c>
      <c r="P153" s="135">
        <f>O153*H153</f>
        <v>0</v>
      </c>
      <c r="Q153" s="135">
        <v>0</v>
      </c>
      <c r="R153" s="135">
        <f>Q153*H153</f>
        <v>0</v>
      </c>
      <c r="S153" s="135">
        <v>0</v>
      </c>
      <c r="T153" s="136">
        <f>S153*H153</f>
        <v>0</v>
      </c>
      <c r="AR153" s="137" t="s">
        <v>127</v>
      </c>
      <c r="AT153" s="137" t="s">
        <v>123</v>
      </c>
      <c r="AU153" s="137" t="s">
        <v>83</v>
      </c>
      <c r="AY153" s="13" t="s">
        <v>119</v>
      </c>
      <c r="BE153" s="138">
        <f>IF(N153="základní",J153,0)</f>
        <v>0</v>
      </c>
      <c r="BF153" s="138">
        <f>IF(N153="snížená",J153,0)</f>
        <v>0</v>
      </c>
      <c r="BG153" s="138">
        <f>IF(N153="zákl. přenesená",J153,0)</f>
        <v>0</v>
      </c>
      <c r="BH153" s="138">
        <f>IF(N153="sníž. přenesená",J153,0)</f>
        <v>0</v>
      </c>
      <c r="BI153" s="138">
        <f>IF(N153="nulová",J153,0)</f>
        <v>0</v>
      </c>
      <c r="BJ153" s="13" t="s">
        <v>81</v>
      </c>
      <c r="BK153" s="138">
        <f>ROUND(I153*H153,2)</f>
        <v>0</v>
      </c>
      <c r="BL153" s="13" t="s">
        <v>127</v>
      </c>
      <c r="BM153" s="137" t="s">
        <v>218</v>
      </c>
    </row>
    <row r="154" spans="2:65" s="11" customFormat="1" ht="25.9" customHeight="1">
      <c r="B154" s="112"/>
      <c r="D154" s="113" t="s">
        <v>75</v>
      </c>
      <c r="E154" s="114" t="s">
        <v>219</v>
      </c>
      <c r="F154" s="114" t="s">
        <v>220</v>
      </c>
      <c r="I154" s="115"/>
      <c r="J154" s="116">
        <f>BK154</f>
        <v>0</v>
      </c>
      <c r="L154" s="112"/>
      <c r="M154" s="117"/>
      <c r="P154" s="118">
        <f>P155+P160+P162+P169+P177+P179</f>
        <v>0</v>
      </c>
      <c r="R154" s="118">
        <f>R155+R160+R162+R169+R177+R179</f>
        <v>2.1980678</v>
      </c>
      <c r="T154" s="119">
        <f>T155+T160+T162+T169+T177+T179</f>
        <v>1</v>
      </c>
      <c r="AR154" s="113" t="s">
        <v>83</v>
      </c>
      <c r="AT154" s="120" t="s">
        <v>75</v>
      </c>
      <c r="AU154" s="120" t="s">
        <v>76</v>
      </c>
      <c r="AY154" s="113" t="s">
        <v>119</v>
      </c>
      <c r="BK154" s="121">
        <f>BK155+BK160+BK162+BK169+BK177+BK179</f>
        <v>0</v>
      </c>
    </row>
    <row r="155" spans="2:65" s="11" customFormat="1" ht="22.9" customHeight="1">
      <c r="B155" s="112"/>
      <c r="D155" s="113" t="s">
        <v>75</v>
      </c>
      <c r="E155" s="122" t="s">
        <v>221</v>
      </c>
      <c r="F155" s="122" t="s">
        <v>222</v>
      </c>
      <c r="I155" s="115"/>
      <c r="J155" s="123">
        <f>BK155</f>
        <v>0</v>
      </c>
      <c r="L155" s="112"/>
      <c r="M155" s="117"/>
      <c r="P155" s="118">
        <f>SUM(P156:P159)</f>
        <v>0</v>
      </c>
      <c r="R155" s="118">
        <f>SUM(R156:R159)</f>
        <v>6.3999999999999994E-4</v>
      </c>
      <c r="T155" s="119">
        <f>SUM(T156:T159)</f>
        <v>1</v>
      </c>
      <c r="AR155" s="113" t="s">
        <v>83</v>
      </c>
      <c r="AT155" s="120" t="s">
        <v>75</v>
      </c>
      <c r="AU155" s="120" t="s">
        <v>81</v>
      </c>
      <c r="AY155" s="113" t="s">
        <v>119</v>
      </c>
      <c r="BK155" s="121">
        <f>SUM(BK156:BK159)</f>
        <v>0</v>
      </c>
    </row>
    <row r="156" spans="2:65" s="1" customFormat="1" ht="24.2" customHeight="1">
      <c r="B156" s="124"/>
      <c r="C156" s="125" t="s">
        <v>223</v>
      </c>
      <c r="D156" s="125" t="s">
        <v>123</v>
      </c>
      <c r="E156" s="126" t="s">
        <v>224</v>
      </c>
      <c r="F156" s="127" t="s">
        <v>225</v>
      </c>
      <c r="G156" s="128" t="s">
        <v>226</v>
      </c>
      <c r="H156" s="129">
        <v>1</v>
      </c>
      <c r="I156" s="130"/>
      <c r="J156" s="131">
        <f>ROUND(I156*H156,2)</f>
        <v>0</v>
      </c>
      <c r="K156" s="132"/>
      <c r="L156" s="28"/>
      <c r="M156" s="133" t="s">
        <v>1</v>
      </c>
      <c r="N156" s="134" t="s">
        <v>41</v>
      </c>
      <c r="P156" s="135">
        <f>O156*H156</f>
        <v>0</v>
      </c>
      <c r="Q156" s="135">
        <v>1.4999999999999999E-4</v>
      </c>
      <c r="R156" s="135">
        <f>Q156*H156</f>
        <v>1.4999999999999999E-4</v>
      </c>
      <c r="S156" s="135">
        <v>1</v>
      </c>
      <c r="T156" s="136">
        <f>S156*H156</f>
        <v>1</v>
      </c>
      <c r="AR156" s="137" t="s">
        <v>227</v>
      </c>
      <c r="AT156" s="137" t="s">
        <v>123</v>
      </c>
      <c r="AU156" s="137" t="s">
        <v>83</v>
      </c>
      <c r="AY156" s="13" t="s">
        <v>119</v>
      </c>
      <c r="BE156" s="138">
        <f>IF(N156="základní",J156,0)</f>
        <v>0</v>
      </c>
      <c r="BF156" s="138">
        <f>IF(N156="snížená",J156,0)</f>
        <v>0</v>
      </c>
      <c r="BG156" s="138">
        <f>IF(N156="zákl. přenesená",J156,0)</f>
        <v>0</v>
      </c>
      <c r="BH156" s="138">
        <f>IF(N156="sníž. přenesená",J156,0)</f>
        <v>0</v>
      </c>
      <c r="BI156" s="138">
        <f>IF(N156="nulová",J156,0)</f>
        <v>0</v>
      </c>
      <c r="BJ156" s="13" t="s">
        <v>81</v>
      </c>
      <c r="BK156" s="138">
        <f>ROUND(I156*H156,2)</f>
        <v>0</v>
      </c>
      <c r="BL156" s="13" t="s">
        <v>227</v>
      </c>
      <c r="BM156" s="137" t="s">
        <v>228</v>
      </c>
    </row>
    <row r="157" spans="2:65" s="1" customFormat="1" ht="16.5" customHeight="1">
      <c r="B157" s="124"/>
      <c r="C157" s="125" t="s">
        <v>229</v>
      </c>
      <c r="D157" s="125" t="s">
        <v>123</v>
      </c>
      <c r="E157" s="126" t="s">
        <v>230</v>
      </c>
      <c r="F157" s="127" t="s">
        <v>231</v>
      </c>
      <c r="G157" s="128" t="s">
        <v>226</v>
      </c>
      <c r="H157" s="129">
        <v>1</v>
      </c>
      <c r="I157" s="130"/>
      <c r="J157" s="131">
        <f>ROUND(I157*H157,2)</f>
        <v>0</v>
      </c>
      <c r="K157" s="132"/>
      <c r="L157" s="28"/>
      <c r="M157" s="133" t="s">
        <v>1</v>
      </c>
      <c r="N157" s="134" t="s">
        <v>41</v>
      </c>
      <c r="P157" s="135">
        <f>O157*H157</f>
        <v>0</v>
      </c>
      <c r="Q157" s="135">
        <v>3.4000000000000002E-4</v>
      </c>
      <c r="R157" s="135">
        <f>Q157*H157</f>
        <v>3.4000000000000002E-4</v>
      </c>
      <c r="S157" s="135">
        <v>0</v>
      </c>
      <c r="T157" s="136">
        <f>S157*H157</f>
        <v>0</v>
      </c>
      <c r="AR157" s="137" t="s">
        <v>227</v>
      </c>
      <c r="AT157" s="137" t="s">
        <v>123</v>
      </c>
      <c r="AU157" s="137" t="s">
        <v>83</v>
      </c>
      <c r="AY157" s="13" t="s">
        <v>119</v>
      </c>
      <c r="BE157" s="138">
        <f>IF(N157="základní",J157,0)</f>
        <v>0</v>
      </c>
      <c r="BF157" s="138">
        <f>IF(N157="snížená",J157,0)</f>
        <v>0</v>
      </c>
      <c r="BG157" s="138">
        <f>IF(N157="zákl. přenesená",J157,0)</f>
        <v>0</v>
      </c>
      <c r="BH157" s="138">
        <f>IF(N157="sníž. přenesená",J157,0)</f>
        <v>0</v>
      </c>
      <c r="BI157" s="138">
        <f>IF(N157="nulová",J157,0)</f>
        <v>0</v>
      </c>
      <c r="BJ157" s="13" t="s">
        <v>81</v>
      </c>
      <c r="BK157" s="138">
        <f>ROUND(I157*H157,2)</f>
        <v>0</v>
      </c>
      <c r="BL157" s="13" t="s">
        <v>227</v>
      </c>
      <c r="BM157" s="137" t="s">
        <v>232</v>
      </c>
    </row>
    <row r="158" spans="2:65" s="1" customFormat="1" ht="68.25">
      <c r="B158" s="28"/>
      <c r="D158" s="150" t="s">
        <v>167</v>
      </c>
      <c r="F158" s="151" t="s">
        <v>233</v>
      </c>
      <c r="I158" s="152"/>
      <c r="L158" s="28"/>
      <c r="M158" s="153"/>
      <c r="T158" s="52"/>
      <c r="AT158" s="13" t="s">
        <v>167</v>
      </c>
      <c r="AU158" s="13" t="s">
        <v>83</v>
      </c>
    </row>
    <row r="159" spans="2:65" s="1" customFormat="1" ht="16.5" customHeight="1">
      <c r="B159" s="124"/>
      <c r="C159" s="125" t="s">
        <v>234</v>
      </c>
      <c r="D159" s="125" t="s">
        <v>123</v>
      </c>
      <c r="E159" s="126" t="s">
        <v>235</v>
      </c>
      <c r="F159" s="127" t="s">
        <v>236</v>
      </c>
      <c r="G159" s="128" t="s">
        <v>226</v>
      </c>
      <c r="H159" s="129">
        <v>1</v>
      </c>
      <c r="I159" s="130"/>
      <c r="J159" s="131">
        <f>ROUND(I159*H159,2)</f>
        <v>0</v>
      </c>
      <c r="K159" s="132"/>
      <c r="L159" s="28"/>
      <c r="M159" s="133" t="s">
        <v>1</v>
      </c>
      <c r="N159" s="134" t="s">
        <v>41</v>
      </c>
      <c r="P159" s="135">
        <f>O159*H159</f>
        <v>0</v>
      </c>
      <c r="Q159" s="135">
        <v>1.4999999999999999E-4</v>
      </c>
      <c r="R159" s="135">
        <f>Q159*H159</f>
        <v>1.4999999999999999E-4</v>
      </c>
      <c r="S159" s="135">
        <v>0</v>
      </c>
      <c r="T159" s="136">
        <f>S159*H159</f>
        <v>0</v>
      </c>
      <c r="AR159" s="137" t="s">
        <v>227</v>
      </c>
      <c r="AT159" s="137" t="s">
        <v>123</v>
      </c>
      <c r="AU159" s="137" t="s">
        <v>83</v>
      </c>
      <c r="AY159" s="13" t="s">
        <v>119</v>
      </c>
      <c r="BE159" s="138">
        <f>IF(N159="základní",J159,0)</f>
        <v>0</v>
      </c>
      <c r="BF159" s="138">
        <f>IF(N159="snížená",J159,0)</f>
        <v>0</v>
      </c>
      <c r="BG159" s="138">
        <f>IF(N159="zákl. přenesená",J159,0)</f>
        <v>0</v>
      </c>
      <c r="BH159" s="138">
        <f>IF(N159="sníž. přenesená",J159,0)</f>
        <v>0</v>
      </c>
      <c r="BI159" s="138">
        <f>IF(N159="nulová",J159,0)</f>
        <v>0</v>
      </c>
      <c r="BJ159" s="13" t="s">
        <v>81</v>
      </c>
      <c r="BK159" s="138">
        <f>ROUND(I159*H159,2)</f>
        <v>0</v>
      </c>
      <c r="BL159" s="13" t="s">
        <v>227</v>
      </c>
      <c r="BM159" s="137" t="s">
        <v>237</v>
      </c>
    </row>
    <row r="160" spans="2:65" s="11" customFormat="1" ht="22.9" customHeight="1">
      <c r="B160" s="112"/>
      <c r="D160" s="113" t="s">
        <v>75</v>
      </c>
      <c r="E160" s="122" t="s">
        <v>238</v>
      </c>
      <c r="F160" s="122" t="s">
        <v>239</v>
      </c>
      <c r="I160" s="115"/>
      <c r="J160" s="123">
        <f>BK160</f>
        <v>0</v>
      </c>
      <c r="L160" s="112"/>
      <c r="M160" s="117"/>
      <c r="P160" s="118">
        <f>P161</f>
        <v>0</v>
      </c>
      <c r="R160" s="118">
        <f>R161</f>
        <v>0</v>
      </c>
      <c r="T160" s="119">
        <f>T161</f>
        <v>0</v>
      </c>
      <c r="AR160" s="113" t="s">
        <v>83</v>
      </c>
      <c r="AT160" s="120" t="s">
        <v>75</v>
      </c>
      <c r="AU160" s="120" t="s">
        <v>81</v>
      </c>
      <c r="AY160" s="113" t="s">
        <v>119</v>
      </c>
      <c r="BK160" s="121">
        <f>BK161</f>
        <v>0</v>
      </c>
    </row>
    <row r="161" spans="2:65" s="1" customFormat="1" ht="16.5" customHeight="1">
      <c r="B161" s="124"/>
      <c r="C161" s="125" t="s">
        <v>240</v>
      </c>
      <c r="D161" s="125" t="s">
        <v>123</v>
      </c>
      <c r="E161" s="126" t="s">
        <v>241</v>
      </c>
      <c r="F161" s="127" t="s">
        <v>239</v>
      </c>
      <c r="G161" s="128" t="s">
        <v>226</v>
      </c>
      <c r="H161" s="129">
        <v>1</v>
      </c>
      <c r="I161" s="130"/>
      <c r="J161" s="131">
        <f>ROUND(I161*H161,2)</f>
        <v>0</v>
      </c>
      <c r="K161" s="132"/>
      <c r="L161" s="28"/>
      <c r="M161" s="133" t="s">
        <v>1</v>
      </c>
      <c r="N161" s="134" t="s">
        <v>41</v>
      </c>
      <c r="P161" s="135">
        <f>O161*H161</f>
        <v>0</v>
      </c>
      <c r="Q161" s="135">
        <v>0</v>
      </c>
      <c r="R161" s="135">
        <f>Q161*H161</f>
        <v>0</v>
      </c>
      <c r="S161" s="135">
        <v>0</v>
      </c>
      <c r="T161" s="136">
        <f>S161*H161</f>
        <v>0</v>
      </c>
      <c r="AR161" s="137" t="s">
        <v>227</v>
      </c>
      <c r="AT161" s="137" t="s">
        <v>123</v>
      </c>
      <c r="AU161" s="137" t="s">
        <v>83</v>
      </c>
      <c r="AY161" s="13" t="s">
        <v>119</v>
      </c>
      <c r="BE161" s="138">
        <f>IF(N161="základní",J161,0)</f>
        <v>0</v>
      </c>
      <c r="BF161" s="138">
        <f>IF(N161="snížená",J161,0)</f>
        <v>0</v>
      </c>
      <c r="BG161" s="138">
        <f>IF(N161="zákl. přenesená",J161,0)</f>
        <v>0</v>
      </c>
      <c r="BH161" s="138">
        <f>IF(N161="sníž. přenesená",J161,0)</f>
        <v>0</v>
      </c>
      <c r="BI161" s="138">
        <f>IF(N161="nulová",J161,0)</f>
        <v>0</v>
      </c>
      <c r="BJ161" s="13" t="s">
        <v>81</v>
      </c>
      <c r="BK161" s="138">
        <f>ROUND(I161*H161,2)</f>
        <v>0</v>
      </c>
      <c r="BL161" s="13" t="s">
        <v>227</v>
      </c>
      <c r="BM161" s="137" t="s">
        <v>242</v>
      </c>
    </row>
    <row r="162" spans="2:65" s="11" customFormat="1" ht="22.9" customHeight="1">
      <c r="B162" s="112"/>
      <c r="D162" s="113" t="s">
        <v>75</v>
      </c>
      <c r="E162" s="122" t="s">
        <v>243</v>
      </c>
      <c r="F162" s="122" t="s">
        <v>244</v>
      </c>
      <c r="I162" s="115"/>
      <c r="J162" s="123">
        <f>BK162</f>
        <v>0</v>
      </c>
      <c r="L162" s="112"/>
      <c r="M162" s="117"/>
      <c r="P162" s="118">
        <f>SUM(P163:P168)</f>
        <v>0</v>
      </c>
      <c r="R162" s="118">
        <f>SUM(R163:R168)</f>
        <v>0.86094000000000004</v>
      </c>
      <c r="T162" s="119">
        <f>SUM(T163:T168)</f>
        <v>0</v>
      </c>
      <c r="AR162" s="113" t="s">
        <v>83</v>
      </c>
      <c r="AT162" s="120" t="s">
        <v>75</v>
      </c>
      <c r="AU162" s="120" t="s">
        <v>81</v>
      </c>
      <c r="AY162" s="113" t="s">
        <v>119</v>
      </c>
      <c r="BK162" s="121">
        <f>SUM(BK163:BK168)</f>
        <v>0</v>
      </c>
    </row>
    <row r="163" spans="2:65" s="1" customFormat="1" ht="16.5" customHeight="1">
      <c r="B163" s="124"/>
      <c r="C163" s="125" t="s">
        <v>245</v>
      </c>
      <c r="D163" s="125" t="s">
        <v>123</v>
      </c>
      <c r="E163" s="126" t="s">
        <v>246</v>
      </c>
      <c r="F163" s="127" t="s">
        <v>247</v>
      </c>
      <c r="G163" s="128" t="s">
        <v>138</v>
      </c>
      <c r="H163" s="129">
        <v>24</v>
      </c>
      <c r="I163" s="130"/>
      <c r="J163" s="131">
        <f t="shared" ref="J163:J168" si="20">ROUND(I163*H163,2)</f>
        <v>0</v>
      </c>
      <c r="K163" s="132"/>
      <c r="L163" s="28"/>
      <c r="M163" s="133" t="s">
        <v>1</v>
      </c>
      <c r="N163" s="134" t="s">
        <v>41</v>
      </c>
      <c r="P163" s="135">
        <f t="shared" ref="P163:P168" si="21">O163*H163</f>
        <v>0</v>
      </c>
      <c r="Q163" s="135">
        <v>2.9999999999999997E-4</v>
      </c>
      <c r="R163" s="135">
        <f t="shared" ref="R163:R168" si="22">Q163*H163</f>
        <v>7.1999999999999998E-3</v>
      </c>
      <c r="S163" s="135">
        <v>0</v>
      </c>
      <c r="T163" s="136">
        <f t="shared" ref="T163:T168" si="23">S163*H163</f>
        <v>0</v>
      </c>
      <c r="AR163" s="137" t="s">
        <v>227</v>
      </c>
      <c r="AT163" s="137" t="s">
        <v>123</v>
      </c>
      <c r="AU163" s="137" t="s">
        <v>83</v>
      </c>
      <c r="AY163" s="13" t="s">
        <v>119</v>
      </c>
      <c r="BE163" s="138">
        <f t="shared" ref="BE163:BE168" si="24">IF(N163="základní",J163,0)</f>
        <v>0</v>
      </c>
      <c r="BF163" s="138">
        <f t="shared" ref="BF163:BF168" si="25">IF(N163="snížená",J163,0)</f>
        <v>0</v>
      </c>
      <c r="BG163" s="138">
        <f t="shared" ref="BG163:BG168" si="26">IF(N163="zákl. přenesená",J163,0)</f>
        <v>0</v>
      </c>
      <c r="BH163" s="138">
        <f t="shared" ref="BH163:BH168" si="27">IF(N163="sníž. přenesená",J163,0)</f>
        <v>0</v>
      </c>
      <c r="BI163" s="138">
        <f t="shared" ref="BI163:BI168" si="28">IF(N163="nulová",J163,0)</f>
        <v>0</v>
      </c>
      <c r="BJ163" s="13" t="s">
        <v>81</v>
      </c>
      <c r="BK163" s="138">
        <f t="shared" ref="BK163:BK168" si="29">ROUND(I163*H163,2)</f>
        <v>0</v>
      </c>
      <c r="BL163" s="13" t="s">
        <v>227</v>
      </c>
      <c r="BM163" s="137" t="s">
        <v>248</v>
      </c>
    </row>
    <row r="164" spans="2:65" s="1" customFormat="1" ht="33" customHeight="1">
      <c r="B164" s="124"/>
      <c r="C164" s="125" t="s">
        <v>249</v>
      </c>
      <c r="D164" s="125" t="s">
        <v>123</v>
      </c>
      <c r="E164" s="126" t="s">
        <v>250</v>
      </c>
      <c r="F164" s="127" t="s">
        <v>251</v>
      </c>
      <c r="G164" s="128" t="s">
        <v>138</v>
      </c>
      <c r="H164" s="129">
        <v>24</v>
      </c>
      <c r="I164" s="130"/>
      <c r="J164" s="131">
        <f t="shared" si="20"/>
        <v>0</v>
      </c>
      <c r="K164" s="132"/>
      <c r="L164" s="28"/>
      <c r="M164" s="133" t="s">
        <v>1</v>
      </c>
      <c r="N164" s="134" t="s">
        <v>41</v>
      </c>
      <c r="P164" s="135">
        <f t="shared" si="21"/>
        <v>0</v>
      </c>
      <c r="Q164" s="135">
        <v>8.9999999999999993E-3</v>
      </c>
      <c r="R164" s="135">
        <f t="shared" si="22"/>
        <v>0.21599999999999997</v>
      </c>
      <c r="S164" s="135">
        <v>0</v>
      </c>
      <c r="T164" s="136">
        <f t="shared" si="23"/>
        <v>0</v>
      </c>
      <c r="AR164" s="137" t="s">
        <v>227</v>
      </c>
      <c r="AT164" s="137" t="s">
        <v>123</v>
      </c>
      <c r="AU164" s="137" t="s">
        <v>83</v>
      </c>
      <c r="AY164" s="13" t="s">
        <v>119</v>
      </c>
      <c r="BE164" s="138">
        <f t="shared" si="24"/>
        <v>0</v>
      </c>
      <c r="BF164" s="138">
        <f t="shared" si="25"/>
        <v>0</v>
      </c>
      <c r="BG164" s="138">
        <f t="shared" si="26"/>
        <v>0</v>
      </c>
      <c r="BH164" s="138">
        <f t="shared" si="27"/>
        <v>0</v>
      </c>
      <c r="BI164" s="138">
        <f t="shared" si="28"/>
        <v>0</v>
      </c>
      <c r="BJ164" s="13" t="s">
        <v>81</v>
      </c>
      <c r="BK164" s="138">
        <f t="shared" si="29"/>
        <v>0</v>
      </c>
      <c r="BL164" s="13" t="s">
        <v>227</v>
      </c>
      <c r="BM164" s="137" t="s">
        <v>252</v>
      </c>
    </row>
    <row r="165" spans="2:65" s="1" customFormat="1" ht="16.5" customHeight="1">
      <c r="B165" s="124"/>
      <c r="C165" s="139" t="s">
        <v>253</v>
      </c>
      <c r="D165" s="139" t="s">
        <v>130</v>
      </c>
      <c r="E165" s="140" t="s">
        <v>254</v>
      </c>
      <c r="F165" s="141" t="s">
        <v>255</v>
      </c>
      <c r="G165" s="142" t="s">
        <v>138</v>
      </c>
      <c r="H165" s="143">
        <v>27.6</v>
      </c>
      <c r="I165" s="144"/>
      <c r="J165" s="145">
        <f t="shared" si="20"/>
        <v>0</v>
      </c>
      <c r="K165" s="146"/>
      <c r="L165" s="147"/>
      <c r="M165" s="148" t="s">
        <v>1</v>
      </c>
      <c r="N165" s="149" t="s">
        <v>41</v>
      </c>
      <c r="P165" s="135">
        <f t="shared" si="21"/>
        <v>0</v>
      </c>
      <c r="Q165" s="135">
        <v>2.3E-2</v>
      </c>
      <c r="R165" s="135">
        <f t="shared" si="22"/>
        <v>0.63480000000000003</v>
      </c>
      <c r="S165" s="135">
        <v>0</v>
      </c>
      <c r="T165" s="136">
        <f t="shared" si="23"/>
        <v>0</v>
      </c>
      <c r="AR165" s="137" t="s">
        <v>159</v>
      </c>
      <c r="AT165" s="137" t="s">
        <v>130</v>
      </c>
      <c r="AU165" s="137" t="s">
        <v>83</v>
      </c>
      <c r="AY165" s="13" t="s">
        <v>119</v>
      </c>
      <c r="BE165" s="138">
        <f t="shared" si="24"/>
        <v>0</v>
      </c>
      <c r="BF165" s="138">
        <f t="shared" si="25"/>
        <v>0</v>
      </c>
      <c r="BG165" s="138">
        <f t="shared" si="26"/>
        <v>0</v>
      </c>
      <c r="BH165" s="138">
        <f t="shared" si="27"/>
        <v>0</v>
      </c>
      <c r="BI165" s="138">
        <f t="shared" si="28"/>
        <v>0</v>
      </c>
      <c r="BJ165" s="13" t="s">
        <v>81</v>
      </c>
      <c r="BK165" s="138">
        <f t="shared" si="29"/>
        <v>0</v>
      </c>
      <c r="BL165" s="13" t="s">
        <v>227</v>
      </c>
      <c r="BM165" s="137" t="s">
        <v>256</v>
      </c>
    </row>
    <row r="166" spans="2:65" s="1" customFormat="1" ht="16.5" customHeight="1">
      <c r="B166" s="124"/>
      <c r="C166" s="125" t="s">
        <v>257</v>
      </c>
      <c r="D166" s="125" t="s">
        <v>123</v>
      </c>
      <c r="E166" s="126" t="s">
        <v>258</v>
      </c>
      <c r="F166" s="127" t="s">
        <v>259</v>
      </c>
      <c r="G166" s="128" t="s">
        <v>185</v>
      </c>
      <c r="H166" s="129">
        <v>98</v>
      </c>
      <c r="I166" s="130"/>
      <c r="J166" s="131">
        <f t="shared" si="20"/>
        <v>0</v>
      </c>
      <c r="K166" s="132"/>
      <c r="L166" s="28"/>
      <c r="M166" s="133" t="s">
        <v>1</v>
      </c>
      <c r="N166" s="134" t="s">
        <v>41</v>
      </c>
      <c r="P166" s="135">
        <f t="shared" si="21"/>
        <v>0</v>
      </c>
      <c r="Q166" s="135">
        <v>3.0000000000000001E-5</v>
      </c>
      <c r="R166" s="135">
        <f t="shared" si="22"/>
        <v>2.9399999999999999E-3</v>
      </c>
      <c r="S166" s="135">
        <v>0</v>
      </c>
      <c r="T166" s="136">
        <f t="shared" si="23"/>
        <v>0</v>
      </c>
      <c r="AR166" s="137" t="s">
        <v>227</v>
      </c>
      <c r="AT166" s="137" t="s">
        <v>123</v>
      </c>
      <c r="AU166" s="137" t="s">
        <v>83</v>
      </c>
      <c r="AY166" s="13" t="s">
        <v>119</v>
      </c>
      <c r="BE166" s="138">
        <f t="shared" si="24"/>
        <v>0</v>
      </c>
      <c r="BF166" s="138">
        <f t="shared" si="25"/>
        <v>0</v>
      </c>
      <c r="BG166" s="138">
        <f t="shared" si="26"/>
        <v>0</v>
      </c>
      <c r="BH166" s="138">
        <f t="shared" si="27"/>
        <v>0</v>
      </c>
      <c r="BI166" s="138">
        <f t="shared" si="28"/>
        <v>0</v>
      </c>
      <c r="BJ166" s="13" t="s">
        <v>81</v>
      </c>
      <c r="BK166" s="138">
        <f t="shared" si="29"/>
        <v>0</v>
      </c>
      <c r="BL166" s="13" t="s">
        <v>227</v>
      </c>
      <c r="BM166" s="137" t="s">
        <v>260</v>
      </c>
    </row>
    <row r="167" spans="2:65" s="1" customFormat="1" ht="24.2" customHeight="1">
      <c r="B167" s="124"/>
      <c r="C167" s="125" t="s">
        <v>261</v>
      </c>
      <c r="D167" s="125" t="s">
        <v>123</v>
      </c>
      <c r="E167" s="126" t="s">
        <v>262</v>
      </c>
      <c r="F167" s="127" t="s">
        <v>263</v>
      </c>
      <c r="G167" s="128" t="s">
        <v>199</v>
      </c>
      <c r="H167" s="129">
        <v>0.86099999999999999</v>
      </c>
      <c r="I167" s="130"/>
      <c r="J167" s="131">
        <f t="shared" si="20"/>
        <v>0</v>
      </c>
      <c r="K167" s="132"/>
      <c r="L167" s="28"/>
      <c r="M167" s="133" t="s">
        <v>1</v>
      </c>
      <c r="N167" s="134" t="s">
        <v>41</v>
      </c>
      <c r="P167" s="135">
        <f t="shared" si="21"/>
        <v>0</v>
      </c>
      <c r="Q167" s="135">
        <v>0</v>
      </c>
      <c r="R167" s="135">
        <f t="shared" si="22"/>
        <v>0</v>
      </c>
      <c r="S167" s="135">
        <v>0</v>
      </c>
      <c r="T167" s="136">
        <f t="shared" si="23"/>
        <v>0</v>
      </c>
      <c r="AR167" s="137" t="s">
        <v>227</v>
      </c>
      <c r="AT167" s="137" t="s">
        <v>123</v>
      </c>
      <c r="AU167" s="137" t="s">
        <v>83</v>
      </c>
      <c r="AY167" s="13" t="s">
        <v>119</v>
      </c>
      <c r="BE167" s="138">
        <f t="shared" si="24"/>
        <v>0</v>
      </c>
      <c r="BF167" s="138">
        <f t="shared" si="25"/>
        <v>0</v>
      </c>
      <c r="BG167" s="138">
        <f t="shared" si="26"/>
        <v>0</v>
      </c>
      <c r="BH167" s="138">
        <f t="shared" si="27"/>
        <v>0</v>
      </c>
      <c r="BI167" s="138">
        <f t="shared" si="28"/>
        <v>0</v>
      </c>
      <c r="BJ167" s="13" t="s">
        <v>81</v>
      </c>
      <c r="BK167" s="138">
        <f t="shared" si="29"/>
        <v>0</v>
      </c>
      <c r="BL167" s="13" t="s">
        <v>227</v>
      </c>
      <c r="BM167" s="137" t="s">
        <v>264</v>
      </c>
    </row>
    <row r="168" spans="2:65" s="1" customFormat="1" ht="24.2" customHeight="1">
      <c r="B168" s="124"/>
      <c r="C168" s="125" t="s">
        <v>265</v>
      </c>
      <c r="D168" s="125" t="s">
        <v>123</v>
      </c>
      <c r="E168" s="126" t="s">
        <v>266</v>
      </c>
      <c r="F168" s="127" t="s">
        <v>267</v>
      </c>
      <c r="G168" s="128" t="s">
        <v>199</v>
      </c>
      <c r="H168" s="129">
        <v>0.86099999999999999</v>
      </c>
      <c r="I168" s="130"/>
      <c r="J168" s="131">
        <f t="shared" si="20"/>
        <v>0</v>
      </c>
      <c r="K168" s="132"/>
      <c r="L168" s="28"/>
      <c r="M168" s="133" t="s">
        <v>1</v>
      </c>
      <c r="N168" s="134" t="s">
        <v>41</v>
      </c>
      <c r="P168" s="135">
        <f t="shared" si="21"/>
        <v>0</v>
      </c>
      <c r="Q168" s="135">
        <v>0</v>
      </c>
      <c r="R168" s="135">
        <f t="shared" si="22"/>
        <v>0</v>
      </c>
      <c r="S168" s="135">
        <v>0</v>
      </c>
      <c r="T168" s="136">
        <f t="shared" si="23"/>
        <v>0</v>
      </c>
      <c r="AR168" s="137" t="s">
        <v>227</v>
      </c>
      <c r="AT168" s="137" t="s">
        <v>123</v>
      </c>
      <c r="AU168" s="137" t="s">
        <v>83</v>
      </c>
      <c r="AY168" s="13" t="s">
        <v>119</v>
      </c>
      <c r="BE168" s="138">
        <f t="shared" si="24"/>
        <v>0</v>
      </c>
      <c r="BF168" s="138">
        <f t="shared" si="25"/>
        <v>0</v>
      </c>
      <c r="BG168" s="138">
        <f t="shared" si="26"/>
        <v>0</v>
      </c>
      <c r="BH168" s="138">
        <f t="shared" si="27"/>
        <v>0</v>
      </c>
      <c r="BI168" s="138">
        <f t="shared" si="28"/>
        <v>0</v>
      </c>
      <c r="BJ168" s="13" t="s">
        <v>81</v>
      </c>
      <c r="BK168" s="138">
        <f t="shared" si="29"/>
        <v>0</v>
      </c>
      <c r="BL168" s="13" t="s">
        <v>227</v>
      </c>
      <c r="BM168" s="137" t="s">
        <v>268</v>
      </c>
    </row>
    <row r="169" spans="2:65" s="11" customFormat="1" ht="22.9" customHeight="1">
      <c r="B169" s="112"/>
      <c r="D169" s="113" t="s">
        <v>75</v>
      </c>
      <c r="E169" s="122" t="s">
        <v>269</v>
      </c>
      <c r="F169" s="122" t="s">
        <v>270</v>
      </c>
      <c r="I169" s="115"/>
      <c r="J169" s="123">
        <f>BK169</f>
        <v>0</v>
      </c>
      <c r="L169" s="112"/>
      <c r="M169" s="117"/>
      <c r="P169" s="118">
        <f>SUM(P170:P176)</f>
        <v>0</v>
      </c>
      <c r="R169" s="118">
        <f>SUM(R170:R176)</f>
        <v>1.2965500000000001</v>
      </c>
      <c r="T169" s="119">
        <f>SUM(T170:T176)</f>
        <v>0</v>
      </c>
      <c r="AR169" s="113" t="s">
        <v>83</v>
      </c>
      <c r="AT169" s="120" t="s">
        <v>75</v>
      </c>
      <c r="AU169" s="120" t="s">
        <v>81</v>
      </c>
      <c r="AY169" s="113" t="s">
        <v>119</v>
      </c>
      <c r="BK169" s="121">
        <f>SUM(BK170:BK176)</f>
        <v>0</v>
      </c>
    </row>
    <row r="170" spans="2:65" s="1" customFormat="1" ht="16.5" customHeight="1">
      <c r="B170" s="124"/>
      <c r="C170" s="125" t="s">
        <v>271</v>
      </c>
      <c r="D170" s="125" t="s">
        <v>123</v>
      </c>
      <c r="E170" s="126" t="s">
        <v>272</v>
      </c>
      <c r="F170" s="127" t="s">
        <v>273</v>
      </c>
      <c r="G170" s="128" t="s">
        <v>138</v>
      </c>
      <c r="H170" s="129">
        <v>40</v>
      </c>
      <c r="I170" s="130"/>
      <c r="J170" s="131">
        <f t="shared" ref="J170:J176" si="30">ROUND(I170*H170,2)</f>
        <v>0</v>
      </c>
      <c r="K170" s="132"/>
      <c r="L170" s="28"/>
      <c r="M170" s="133" t="s">
        <v>1</v>
      </c>
      <c r="N170" s="134" t="s">
        <v>41</v>
      </c>
      <c r="P170" s="135">
        <f t="shared" ref="P170:P176" si="31">O170*H170</f>
        <v>0</v>
      </c>
      <c r="Q170" s="135">
        <v>2.9999999999999997E-4</v>
      </c>
      <c r="R170" s="135">
        <f t="shared" ref="R170:R176" si="32">Q170*H170</f>
        <v>1.1999999999999999E-2</v>
      </c>
      <c r="S170" s="135">
        <v>0</v>
      </c>
      <c r="T170" s="136">
        <f t="shared" ref="T170:T176" si="33">S170*H170</f>
        <v>0</v>
      </c>
      <c r="AR170" s="137" t="s">
        <v>227</v>
      </c>
      <c r="AT170" s="137" t="s">
        <v>123</v>
      </c>
      <c r="AU170" s="137" t="s">
        <v>83</v>
      </c>
      <c r="AY170" s="13" t="s">
        <v>119</v>
      </c>
      <c r="BE170" s="138">
        <f t="shared" ref="BE170:BE176" si="34">IF(N170="základní",J170,0)</f>
        <v>0</v>
      </c>
      <c r="BF170" s="138">
        <f t="shared" ref="BF170:BF176" si="35">IF(N170="snížená",J170,0)</f>
        <v>0</v>
      </c>
      <c r="BG170" s="138">
        <f t="shared" ref="BG170:BG176" si="36">IF(N170="zákl. přenesená",J170,0)</f>
        <v>0</v>
      </c>
      <c r="BH170" s="138">
        <f t="shared" ref="BH170:BH176" si="37">IF(N170="sníž. přenesená",J170,0)</f>
        <v>0</v>
      </c>
      <c r="BI170" s="138">
        <f t="shared" ref="BI170:BI176" si="38">IF(N170="nulová",J170,0)</f>
        <v>0</v>
      </c>
      <c r="BJ170" s="13" t="s">
        <v>81</v>
      </c>
      <c r="BK170" s="138">
        <f t="shared" ref="BK170:BK176" si="39">ROUND(I170*H170,2)</f>
        <v>0</v>
      </c>
      <c r="BL170" s="13" t="s">
        <v>227</v>
      </c>
      <c r="BM170" s="137" t="s">
        <v>274</v>
      </c>
    </row>
    <row r="171" spans="2:65" s="1" customFormat="1" ht="37.9" customHeight="1">
      <c r="B171" s="124"/>
      <c r="C171" s="125" t="s">
        <v>275</v>
      </c>
      <c r="D171" s="125" t="s">
        <v>123</v>
      </c>
      <c r="E171" s="126" t="s">
        <v>276</v>
      </c>
      <c r="F171" s="127" t="s">
        <v>277</v>
      </c>
      <c r="G171" s="128" t="s">
        <v>138</v>
      </c>
      <c r="H171" s="129">
        <v>40.200000000000003</v>
      </c>
      <c r="I171" s="130"/>
      <c r="J171" s="131">
        <f t="shared" si="30"/>
        <v>0</v>
      </c>
      <c r="K171" s="132"/>
      <c r="L171" s="28"/>
      <c r="M171" s="133" t="s">
        <v>1</v>
      </c>
      <c r="N171" s="134" t="s">
        <v>41</v>
      </c>
      <c r="P171" s="135">
        <f t="shared" si="31"/>
        <v>0</v>
      </c>
      <c r="Q171" s="135">
        <v>8.9999999999999993E-3</v>
      </c>
      <c r="R171" s="135">
        <f t="shared" si="32"/>
        <v>0.36180000000000001</v>
      </c>
      <c r="S171" s="135">
        <v>0</v>
      </c>
      <c r="T171" s="136">
        <f t="shared" si="33"/>
        <v>0</v>
      </c>
      <c r="AR171" s="137" t="s">
        <v>227</v>
      </c>
      <c r="AT171" s="137" t="s">
        <v>123</v>
      </c>
      <c r="AU171" s="137" t="s">
        <v>83</v>
      </c>
      <c r="AY171" s="13" t="s">
        <v>119</v>
      </c>
      <c r="BE171" s="138">
        <f t="shared" si="34"/>
        <v>0</v>
      </c>
      <c r="BF171" s="138">
        <f t="shared" si="35"/>
        <v>0</v>
      </c>
      <c r="BG171" s="138">
        <f t="shared" si="36"/>
        <v>0</v>
      </c>
      <c r="BH171" s="138">
        <f t="shared" si="37"/>
        <v>0</v>
      </c>
      <c r="BI171" s="138">
        <f t="shared" si="38"/>
        <v>0</v>
      </c>
      <c r="BJ171" s="13" t="s">
        <v>81</v>
      </c>
      <c r="BK171" s="138">
        <f t="shared" si="39"/>
        <v>0</v>
      </c>
      <c r="BL171" s="13" t="s">
        <v>227</v>
      </c>
      <c r="BM171" s="137" t="s">
        <v>278</v>
      </c>
    </row>
    <row r="172" spans="2:65" s="1" customFormat="1" ht="16.5" customHeight="1">
      <c r="B172" s="124"/>
      <c r="C172" s="139" t="s">
        <v>279</v>
      </c>
      <c r="D172" s="139" t="s">
        <v>130</v>
      </c>
      <c r="E172" s="140" t="s">
        <v>280</v>
      </c>
      <c r="F172" s="141" t="s">
        <v>281</v>
      </c>
      <c r="G172" s="142" t="s">
        <v>138</v>
      </c>
      <c r="H172" s="143">
        <v>46</v>
      </c>
      <c r="I172" s="144"/>
      <c r="J172" s="145">
        <f t="shared" si="30"/>
        <v>0</v>
      </c>
      <c r="K172" s="146"/>
      <c r="L172" s="147"/>
      <c r="M172" s="148" t="s">
        <v>1</v>
      </c>
      <c r="N172" s="149" t="s">
        <v>41</v>
      </c>
      <c r="P172" s="135">
        <f t="shared" si="31"/>
        <v>0</v>
      </c>
      <c r="Q172" s="135">
        <v>0.02</v>
      </c>
      <c r="R172" s="135">
        <f t="shared" si="32"/>
        <v>0.92</v>
      </c>
      <c r="S172" s="135">
        <v>0</v>
      </c>
      <c r="T172" s="136">
        <f t="shared" si="33"/>
        <v>0</v>
      </c>
      <c r="AR172" s="137" t="s">
        <v>159</v>
      </c>
      <c r="AT172" s="137" t="s">
        <v>130</v>
      </c>
      <c r="AU172" s="137" t="s">
        <v>83</v>
      </c>
      <c r="AY172" s="13" t="s">
        <v>119</v>
      </c>
      <c r="BE172" s="138">
        <f t="shared" si="34"/>
        <v>0</v>
      </c>
      <c r="BF172" s="138">
        <f t="shared" si="35"/>
        <v>0</v>
      </c>
      <c r="BG172" s="138">
        <f t="shared" si="36"/>
        <v>0</v>
      </c>
      <c r="BH172" s="138">
        <f t="shared" si="37"/>
        <v>0</v>
      </c>
      <c r="BI172" s="138">
        <f t="shared" si="38"/>
        <v>0</v>
      </c>
      <c r="BJ172" s="13" t="s">
        <v>81</v>
      </c>
      <c r="BK172" s="138">
        <f t="shared" si="39"/>
        <v>0</v>
      </c>
      <c r="BL172" s="13" t="s">
        <v>227</v>
      </c>
      <c r="BM172" s="137" t="s">
        <v>282</v>
      </c>
    </row>
    <row r="173" spans="2:65" s="1" customFormat="1" ht="21.75" customHeight="1">
      <c r="B173" s="124"/>
      <c r="C173" s="125" t="s">
        <v>283</v>
      </c>
      <c r="D173" s="125" t="s">
        <v>123</v>
      </c>
      <c r="E173" s="126" t="s">
        <v>284</v>
      </c>
      <c r="F173" s="127" t="s">
        <v>285</v>
      </c>
      <c r="G173" s="128" t="s">
        <v>185</v>
      </c>
      <c r="H173" s="129">
        <v>5</v>
      </c>
      <c r="I173" s="130"/>
      <c r="J173" s="131">
        <f t="shared" si="30"/>
        <v>0</v>
      </c>
      <c r="K173" s="132"/>
      <c r="L173" s="28"/>
      <c r="M173" s="133" t="s">
        <v>1</v>
      </c>
      <c r="N173" s="134" t="s">
        <v>41</v>
      </c>
      <c r="P173" s="135">
        <f t="shared" si="31"/>
        <v>0</v>
      </c>
      <c r="Q173" s="135">
        <v>5.5000000000000003E-4</v>
      </c>
      <c r="R173" s="135">
        <f t="shared" si="32"/>
        <v>2.7500000000000003E-3</v>
      </c>
      <c r="S173" s="135">
        <v>0</v>
      </c>
      <c r="T173" s="136">
        <f t="shared" si="33"/>
        <v>0</v>
      </c>
      <c r="AR173" s="137" t="s">
        <v>227</v>
      </c>
      <c r="AT173" s="137" t="s">
        <v>123</v>
      </c>
      <c r="AU173" s="137" t="s">
        <v>83</v>
      </c>
      <c r="AY173" s="13" t="s">
        <v>119</v>
      </c>
      <c r="BE173" s="138">
        <f t="shared" si="34"/>
        <v>0</v>
      </c>
      <c r="BF173" s="138">
        <f t="shared" si="35"/>
        <v>0</v>
      </c>
      <c r="BG173" s="138">
        <f t="shared" si="36"/>
        <v>0</v>
      </c>
      <c r="BH173" s="138">
        <f t="shared" si="37"/>
        <v>0</v>
      </c>
      <c r="BI173" s="138">
        <f t="shared" si="38"/>
        <v>0</v>
      </c>
      <c r="BJ173" s="13" t="s">
        <v>81</v>
      </c>
      <c r="BK173" s="138">
        <f t="shared" si="39"/>
        <v>0</v>
      </c>
      <c r="BL173" s="13" t="s">
        <v>227</v>
      </c>
      <c r="BM173" s="137" t="s">
        <v>286</v>
      </c>
    </row>
    <row r="174" spans="2:65" s="1" customFormat="1" ht="21.75" customHeight="1">
      <c r="B174" s="124"/>
      <c r="C174" s="125" t="s">
        <v>287</v>
      </c>
      <c r="D174" s="125" t="s">
        <v>123</v>
      </c>
      <c r="E174" s="126" t="s">
        <v>288</v>
      </c>
      <c r="F174" s="127" t="s">
        <v>289</v>
      </c>
      <c r="G174" s="128" t="s">
        <v>126</v>
      </c>
      <c r="H174" s="129">
        <v>32</v>
      </c>
      <c r="I174" s="130"/>
      <c r="J174" s="131">
        <f t="shared" si="30"/>
        <v>0</v>
      </c>
      <c r="K174" s="132"/>
      <c r="L174" s="28"/>
      <c r="M174" s="133" t="s">
        <v>1</v>
      </c>
      <c r="N174" s="134" t="s">
        <v>41</v>
      </c>
      <c r="P174" s="135">
        <f t="shared" si="31"/>
        <v>0</v>
      </c>
      <c r="Q174" s="135">
        <v>0</v>
      </c>
      <c r="R174" s="135">
        <f t="shared" si="32"/>
        <v>0</v>
      </c>
      <c r="S174" s="135">
        <v>0</v>
      </c>
      <c r="T174" s="136">
        <f t="shared" si="33"/>
        <v>0</v>
      </c>
      <c r="AR174" s="137" t="s">
        <v>227</v>
      </c>
      <c r="AT174" s="137" t="s">
        <v>123</v>
      </c>
      <c r="AU174" s="137" t="s">
        <v>83</v>
      </c>
      <c r="AY174" s="13" t="s">
        <v>119</v>
      </c>
      <c r="BE174" s="138">
        <f t="shared" si="34"/>
        <v>0</v>
      </c>
      <c r="BF174" s="138">
        <f t="shared" si="35"/>
        <v>0</v>
      </c>
      <c r="BG174" s="138">
        <f t="shared" si="36"/>
        <v>0</v>
      </c>
      <c r="BH174" s="138">
        <f t="shared" si="37"/>
        <v>0</v>
      </c>
      <c r="BI174" s="138">
        <f t="shared" si="38"/>
        <v>0</v>
      </c>
      <c r="BJ174" s="13" t="s">
        <v>81</v>
      </c>
      <c r="BK174" s="138">
        <f t="shared" si="39"/>
        <v>0</v>
      </c>
      <c r="BL174" s="13" t="s">
        <v>227</v>
      </c>
      <c r="BM174" s="137" t="s">
        <v>290</v>
      </c>
    </row>
    <row r="175" spans="2:65" s="1" customFormat="1" ht="24.2" customHeight="1">
      <c r="B175" s="124"/>
      <c r="C175" s="125" t="s">
        <v>291</v>
      </c>
      <c r="D175" s="125" t="s">
        <v>123</v>
      </c>
      <c r="E175" s="126" t="s">
        <v>292</v>
      </c>
      <c r="F175" s="127" t="s">
        <v>293</v>
      </c>
      <c r="G175" s="128" t="s">
        <v>199</v>
      </c>
      <c r="H175" s="129">
        <v>1.2969999999999999</v>
      </c>
      <c r="I175" s="130"/>
      <c r="J175" s="131">
        <f t="shared" si="30"/>
        <v>0</v>
      </c>
      <c r="K175" s="132"/>
      <c r="L175" s="28"/>
      <c r="M175" s="133" t="s">
        <v>1</v>
      </c>
      <c r="N175" s="134" t="s">
        <v>41</v>
      </c>
      <c r="P175" s="135">
        <f t="shared" si="31"/>
        <v>0</v>
      </c>
      <c r="Q175" s="135">
        <v>0</v>
      </c>
      <c r="R175" s="135">
        <f t="shared" si="32"/>
        <v>0</v>
      </c>
      <c r="S175" s="135">
        <v>0</v>
      </c>
      <c r="T175" s="136">
        <f t="shared" si="33"/>
        <v>0</v>
      </c>
      <c r="AR175" s="137" t="s">
        <v>227</v>
      </c>
      <c r="AT175" s="137" t="s">
        <v>123</v>
      </c>
      <c r="AU175" s="137" t="s">
        <v>83</v>
      </c>
      <c r="AY175" s="13" t="s">
        <v>119</v>
      </c>
      <c r="BE175" s="138">
        <f t="shared" si="34"/>
        <v>0</v>
      </c>
      <c r="BF175" s="138">
        <f t="shared" si="35"/>
        <v>0</v>
      </c>
      <c r="BG175" s="138">
        <f t="shared" si="36"/>
        <v>0</v>
      </c>
      <c r="BH175" s="138">
        <f t="shared" si="37"/>
        <v>0</v>
      </c>
      <c r="BI175" s="138">
        <f t="shared" si="38"/>
        <v>0</v>
      </c>
      <c r="BJ175" s="13" t="s">
        <v>81</v>
      </c>
      <c r="BK175" s="138">
        <f t="shared" si="39"/>
        <v>0</v>
      </c>
      <c r="BL175" s="13" t="s">
        <v>227</v>
      </c>
      <c r="BM175" s="137" t="s">
        <v>294</v>
      </c>
    </row>
    <row r="176" spans="2:65" s="1" customFormat="1" ht="24.2" customHeight="1">
      <c r="B176" s="124"/>
      <c r="C176" s="125" t="s">
        <v>295</v>
      </c>
      <c r="D176" s="125" t="s">
        <v>123</v>
      </c>
      <c r="E176" s="126" t="s">
        <v>296</v>
      </c>
      <c r="F176" s="127" t="s">
        <v>297</v>
      </c>
      <c r="G176" s="128" t="s">
        <v>199</v>
      </c>
      <c r="H176" s="129">
        <v>1.2969999999999999</v>
      </c>
      <c r="I176" s="130"/>
      <c r="J176" s="131">
        <f t="shared" si="30"/>
        <v>0</v>
      </c>
      <c r="K176" s="132"/>
      <c r="L176" s="28"/>
      <c r="M176" s="133" t="s">
        <v>1</v>
      </c>
      <c r="N176" s="134" t="s">
        <v>41</v>
      </c>
      <c r="P176" s="135">
        <f t="shared" si="31"/>
        <v>0</v>
      </c>
      <c r="Q176" s="135">
        <v>0</v>
      </c>
      <c r="R176" s="135">
        <f t="shared" si="32"/>
        <v>0</v>
      </c>
      <c r="S176" s="135">
        <v>0</v>
      </c>
      <c r="T176" s="136">
        <f t="shared" si="33"/>
        <v>0</v>
      </c>
      <c r="AR176" s="137" t="s">
        <v>227</v>
      </c>
      <c r="AT176" s="137" t="s">
        <v>123</v>
      </c>
      <c r="AU176" s="137" t="s">
        <v>83</v>
      </c>
      <c r="AY176" s="13" t="s">
        <v>119</v>
      </c>
      <c r="BE176" s="138">
        <f t="shared" si="34"/>
        <v>0</v>
      </c>
      <c r="BF176" s="138">
        <f t="shared" si="35"/>
        <v>0</v>
      </c>
      <c r="BG176" s="138">
        <f t="shared" si="36"/>
        <v>0</v>
      </c>
      <c r="BH176" s="138">
        <f t="shared" si="37"/>
        <v>0</v>
      </c>
      <c r="BI176" s="138">
        <f t="shared" si="38"/>
        <v>0</v>
      </c>
      <c r="BJ176" s="13" t="s">
        <v>81</v>
      </c>
      <c r="BK176" s="138">
        <f t="shared" si="39"/>
        <v>0</v>
      </c>
      <c r="BL176" s="13" t="s">
        <v>227</v>
      </c>
      <c r="BM176" s="137" t="s">
        <v>298</v>
      </c>
    </row>
    <row r="177" spans="2:65" s="11" customFormat="1" ht="22.9" customHeight="1">
      <c r="B177" s="112"/>
      <c r="D177" s="113" t="s">
        <v>75</v>
      </c>
      <c r="E177" s="122" t="s">
        <v>299</v>
      </c>
      <c r="F177" s="122" t="s">
        <v>300</v>
      </c>
      <c r="I177" s="115"/>
      <c r="J177" s="123">
        <f>BK177</f>
        <v>0</v>
      </c>
      <c r="L177" s="112"/>
      <c r="M177" s="117"/>
      <c r="P177" s="118">
        <f>P178</f>
        <v>0</v>
      </c>
      <c r="R177" s="118">
        <f>R178</f>
        <v>1.2999999999999999E-4</v>
      </c>
      <c r="T177" s="119">
        <f>T178</f>
        <v>0</v>
      </c>
      <c r="AR177" s="113" t="s">
        <v>83</v>
      </c>
      <c r="AT177" s="120" t="s">
        <v>75</v>
      </c>
      <c r="AU177" s="120" t="s">
        <v>81</v>
      </c>
      <c r="AY177" s="113" t="s">
        <v>119</v>
      </c>
      <c r="BK177" s="121">
        <f>BK178</f>
        <v>0</v>
      </c>
    </row>
    <row r="178" spans="2:65" s="1" customFormat="1" ht="16.5" customHeight="1">
      <c r="B178" s="124"/>
      <c r="C178" s="125" t="s">
        <v>301</v>
      </c>
      <c r="D178" s="125" t="s">
        <v>123</v>
      </c>
      <c r="E178" s="126" t="s">
        <v>302</v>
      </c>
      <c r="F178" s="127" t="s">
        <v>303</v>
      </c>
      <c r="G178" s="128" t="s">
        <v>226</v>
      </c>
      <c r="H178" s="129">
        <v>1</v>
      </c>
      <c r="I178" s="130"/>
      <c r="J178" s="131">
        <f>ROUND(I178*H178,2)</f>
        <v>0</v>
      </c>
      <c r="K178" s="132"/>
      <c r="L178" s="28"/>
      <c r="M178" s="133" t="s">
        <v>1</v>
      </c>
      <c r="N178" s="134" t="s">
        <v>41</v>
      </c>
      <c r="P178" s="135">
        <f>O178*H178</f>
        <v>0</v>
      </c>
      <c r="Q178" s="135">
        <v>1.2999999999999999E-4</v>
      </c>
      <c r="R178" s="135">
        <f>Q178*H178</f>
        <v>1.2999999999999999E-4</v>
      </c>
      <c r="S178" s="135">
        <v>0</v>
      </c>
      <c r="T178" s="136">
        <f>S178*H178</f>
        <v>0</v>
      </c>
      <c r="AR178" s="137" t="s">
        <v>227</v>
      </c>
      <c r="AT178" s="137" t="s">
        <v>123</v>
      </c>
      <c r="AU178" s="137" t="s">
        <v>83</v>
      </c>
      <c r="AY178" s="13" t="s">
        <v>119</v>
      </c>
      <c r="BE178" s="138">
        <f>IF(N178="základní",J178,0)</f>
        <v>0</v>
      </c>
      <c r="BF178" s="138">
        <f>IF(N178="snížená",J178,0)</f>
        <v>0</v>
      </c>
      <c r="BG178" s="138">
        <f>IF(N178="zákl. přenesená",J178,0)</f>
        <v>0</v>
      </c>
      <c r="BH178" s="138">
        <f>IF(N178="sníž. přenesená",J178,0)</f>
        <v>0</v>
      </c>
      <c r="BI178" s="138">
        <f>IF(N178="nulová",J178,0)</f>
        <v>0</v>
      </c>
      <c r="BJ178" s="13" t="s">
        <v>81</v>
      </c>
      <c r="BK178" s="138">
        <f>ROUND(I178*H178,2)</f>
        <v>0</v>
      </c>
      <c r="BL178" s="13" t="s">
        <v>227</v>
      </c>
      <c r="BM178" s="137" t="s">
        <v>304</v>
      </c>
    </row>
    <row r="179" spans="2:65" s="11" customFormat="1" ht="22.9" customHeight="1">
      <c r="B179" s="112"/>
      <c r="D179" s="113" t="s">
        <v>75</v>
      </c>
      <c r="E179" s="122" t="s">
        <v>305</v>
      </c>
      <c r="F179" s="122" t="s">
        <v>306</v>
      </c>
      <c r="I179" s="115"/>
      <c r="J179" s="123">
        <f>BK179</f>
        <v>0</v>
      </c>
      <c r="L179" s="112"/>
      <c r="M179" s="117"/>
      <c r="P179" s="118">
        <f>SUM(P180:P181)</f>
        <v>0</v>
      </c>
      <c r="R179" s="118">
        <f>SUM(R180:R181)</f>
        <v>3.9807800000000004E-2</v>
      </c>
      <c r="T179" s="119">
        <f>SUM(T180:T181)</f>
        <v>0</v>
      </c>
      <c r="AR179" s="113" t="s">
        <v>83</v>
      </c>
      <c r="AT179" s="120" t="s">
        <v>75</v>
      </c>
      <c r="AU179" s="120" t="s">
        <v>81</v>
      </c>
      <c r="AY179" s="113" t="s">
        <v>119</v>
      </c>
      <c r="BK179" s="121">
        <f>SUM(BK180:BK181)</f>
        <v>0</v>
      </c>
    </row>
    <row r="180" spans="2:65" s="1" customFormat="1" ht="33" customHeight="1">
      <c r="B180" s="124"/>
      <c r="C180" s="125" t="s">
        <v>307</v>
      </c>
      <c r="D180" s="125" t="s">
        <v>123</v>
      </c>
      <c r="E180" s="126" t="s">
        <v>308</v>
      </c>
      <c r="F180" s="127" t="s">
        <v>309</v>
      </c>
      <c r="G180" s="128" t="s">
        <v>138</v>
      </c>
      <c r="H180" s="129">
        <v>86.653999999999996</v>
      </c>
      <c r="I180" s="130"/>
      <c r="J180" s="131">
        <f>ROUND(I180*H180,2)</f>
        <v>0</v>
      </c>
      <c r="K180" s="132"/>
      <c r="L180" s="28"/>
      <c r="M180" s="133" t="s">
        <v>1</v>
      </c>
      <c r="N180" s="134" t="s">
        <v>41</v>
      </c>
      <c r="P180" s="135">
        <f>O180*H180</f>
        <v>0</v>
      </c>
      <c r="Q180" s="135">
        <v>2.0000000000000001E-4</v>
      </c>
      <c r="R180" s="135">
        <f>Q180*H180</f>
        <v>1.73308E-2</v>
      </c>
      <c r="S180" s="135">
        <v>0</v>
      </c>
      <c r="T180" s="136">
        <f>S180*H180</f>
        <v>0</v>
      </c>
      <c r="AR180" s="137" t="s">
        <v>227</v>
      </c>
      <c r="AT180" s="137" t="s">
        <v>123</v>
      </c>
      <c r="AU180" s="137" t="s">
        <v>83</v>
      </c>
      <c r="AY180" s="13" t="s">
        <v>119</v>
      </c>
      <c r="BE180" s="138">
        <f>IF(N180="základní",J180,0)</f>
        <v>0</v>
      </c>
      <c r="BF180" s="138">
        <f>IF(N180="snížená",J180,0)</f>
        <v>0</v>
      </c>
      <c r="BG180" s="138">
        <f>IF(N180="zákl. přenesená",J180,0)</f>
        <v>0</v>
      </c>
      <c r="BH180" s="138">
        <f>IF(N180="sníž. přenesená",J180,0)</f>
        <v>0</v>
      </c>
      <c r="BI180" s="138">
        <f>IF(N180="nulová",J180,0)</f>
        <v>0</v>
      </c>
      <c r="BJ180" s="13" t="s">
        <v>81</v>
      </c>
      <c r="BK180" s="138">
        <f>ROUND(I180*H180,2)</f>
        <v>0</v>
      </c>
      <c r="BL180" s="13" t="s">
        <v>227</v>
      </c>
      <c r="BM180" s="137" t="s">
        <v>310</v>
      </c>
    </row>
    <row r="181" spans="2:65" s="1" customFormat="1" ht="33" customHeight="1">
      <c r="B181" s="124"/>
      <c r="C181" s="125" t="s">
        <v>311</v>
      </c>
      <c r="D181" s="125" t="s">
        <v>123</v>
      </c>
      <c r="E181" s="126" t="s">
        <v>312</v>
      </c>
      <c r="F181" s="127" t="s">
        <v>313</v>
      </c>
      <c r="G181" s="128" t="s">
        <v>138</v>
      </c>
      <c r="H181" s="129">
        <v>86.45</v>
      </c>
      <c r="I181" s="130"/>
      <c r="J181" s="131">
        <f>ROUND(I181*H181,2)</f>
        <v>0</v>
      </c>
      <c r="K181" s="132"/>
      <c r="L181" s="28"/>
      <c r="M181" s="133" t="s">
        <v>1</v>
      </c>
      <c r="N181" s="134" t="s">
        <v>41</v>
      </c>
      <c r="P181" s="135">
        <f>O181*H181</f>
        <v>0</v>
      </c>
      <c r="Q181" s="135">
        <v>2.5999999999999998E-4</v>
      </c>
      <c r="R181" s="135">
        <f>Q181*H181</f>
        <v>2.2477E-2</v>
      </c>
      <c r="S181" s="135">
        <v>0</v>
      </c>
      <c r="T181" s="136">
        <f>S181*H181</f>
        <v>0</v>
      </c>
      <c r="AR181" s="137" t="s">
        <v>227</v>
      </c>
      <c r="AT181" s="137" t="s">
        <v>123</v>
      </c>
      <c r="AU181" s="137" t="s">
        <v>83</v>
      </c>
      <c r="AY181" s="13" t="s">
        <v>119</v>
      </c>
      <c r="BE181" s="138">
        <f>IF(N181="základní",J181,0)</f>
        <v>0</v>
      </c>
      <c r="BF181" s="138">
        <f>IF(N181="snížená",J181,0)</f>
        <v>0</v>
      </c>
      <c r="BG181" s="138">
        <f>IF(N181="zákl. přenesená",J181,0)</f>
        <v>0</v>
      </c>
      <c r="BH181" s="138">
        <f>IF(N181="sníž. přenesená",J181,0)</f>
        <v>0</v>
      </c>
      <c r="BI181" s="138">
        <f>IF(N181="nulová",J181,0)</f>
        <v>0</v>
      </c>
      <c r="BJ181" s="13" t="s">
        <v>81</v>
      </c>
      <c r="BK181" s="138">
        <f>ROUND(I181*H181,2)</f>
        <v>0</v>
      </c>
      <c r="BL181" s="13" t="s">
        <v>227</v>
      </c>
      <c r="BM181" s="137" t="s">
        <v>314</v>
      </c>
    </row>
    <row r="182" spans="2:65" s="11" customFormat="1" ht="25.9" customHeight="1">
      <c r="B182" s="112"/>
      <c r="D182" s="113" t="s">
        <v>75</v>
      </c>
      <c r="E182" s="114" t="s">
        <v>315</v>
      </c>
      <c r="F182" s="114" t="s">
        <v>316</v>
      </c>
      <c r="I182" s="115"/>
      <c r="J182" s="116">
        <f>BK182</f>
        <v>0</v>
      </c>
      <c r="L182" s="112"/>
      <c r="M182" s="154"/>
      <c r="N182" s="155"/>
      <c r="O182" s="155"/>
      <c r="P182" s="156">
        <v>0</v>
      </c>
      <c r="Q182" s="155"/>
      <c r="R182" s="156">
        <v>0</v>
      </c>
      <c r="S182" s="155"/>
      <c r="T182" s="157">
        <v>0</v>
      </c>
      <c r="AR182" s="113" t="s">
        <v>317</v>
      </c>
      <c r="AT182" s="120" t="s">
        <v>75</v>
      </c>
      <c r="AU182" s="120" t="s">
        <v>76</v>
      </c>
      <c r="AY182" s="113" t="s">
        <v>119</v>
      </c>
      <c r="BK182" s="121">
        <v>0</v>
      </c>
    </row>
    <row r="183" spans="2:65" s="1" customFormat="1" ht="6.95" customHeight="1">
      <c r="B183" s="40"/>
      <c r="C183" s="41"/>
      <c r="D183" s="41"/>
      <c r="E183" s="41"/>
      <c r="F183" s="41"/>
      <c r="G183" s="41"/>
      <c r="H183" s="41"/>
      <c r="I183" s="41"/>
      <c r="J183" s="41"/>
      <c r="K183" s="41"/>
      <c r="L183" s="28"/>
    </row>
  </sheetData>
  <autoFilter ref="C125:K182"/>
  <mergeCells count="6">
    <mergeCell ref="E118:H118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2023-4-24-ZS - Stavební ú...</vt:lpstr>
      <vt:lpstr>'2023-4-24-ZS - Stavební ú...'!Názvy_tisku</vt:lpstr>
      <vt:lpstr>'Rekapitulace stavby'!Názvy_tisku</vt:lpstr>
      <vt:lpstr>'2023-4-24-ZS - Stavební ú...'!Oblast_tisku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hrabra</cp:lastModifiedBy>
  <cp:lastPrinted>2023-05-18T16:34:37Z</cp:lastPrinted>
  <dcterms:created xsi:type="dcterms:W3CDTF">2023-05-18T14:42:36Z</dcterms:created>
  <dcterms:modified xsi:type="dcterms:W3CDTF">2023-05-19T10:02:12Z</dcterms:modified>
</cp:coreProperties>
</file>